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713"/>
  <workbookPr date1904="1" showInkAnnotation="0" autoCompressPictures="0"/>
  <mc:AlternateContent xmlns:mc="http://schemas.openxmlformats.org/markup-compatibility/2006">
    <mc:Choice Requires="x15">
      <x15ac:absPath xmlns:x15ac="http://schemas.microsoft.com/office/spreadsheetml/2010/11/ac" url="/Applications/MAMP_2020-07-22_11-00-19/htdocs/psychlabs/exp/rotate/docs/"/>
    </mc:Choice>
  </mc:AlternateContent>
  <xr:revisionPtr revIDLastSave="0" documentId="13_ncr:1_{D708A3C7-5ABE-444C-A37B-F8EDA217E441}" xr6:coauthVersionLast="45" xr6:coauthVersionMax="45" xr10:uidLastSave="{00000000-0000-0000-0000-000000000000}"/>
  <bookViews>
    <workbookView xWindow="0" yWindow="460" windowWidth="17820" windowHeight="20580" tabRatio="500" activeTab="3" xr2:uid="{00000000-000D-0000-FFFF-FFFF00000000}"/>
  </bookViews>
  <sheets>
    <sheet name="Gender" sheetId="3" r:id="rId1"/>
    <sheet name="Angle 0-60" sheetId="2" r:id="rId2"/>
    <sheet name="Angle 60-120" sheetId="4" r:id="rId3"/>
    <sheet name="Angle 120-180" sheetId="5" r:id="rId4"/>
  </sheets>
  <definedNames>
    <definedName name="_xlnm.Print_Area" localSheetId="1">'Angle 0-60'!$A$1:$J$53</definedName>
    <definedName name="_xlnm.Print_Area" localSheetId="3">'Angle 120-180'!$A$1:$J$53</definedName>
    <definedName name="_xlnm.Print_Area" localSheetId="2">'Angle 60-120'!$A$1:$J$53</definedName>
    <definedName name="_xlnm.Print_Area" localSheetId="0">Gender!$A$1:$I$53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C7" i="2" l="1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C81" i="2"/>
  <c r="C82" i="2"/>
  <c r="C83" i="2"/>
  <c r="C84" i="2"/>
  <c r="C85" i="2"/>
  <c r="C86" i="2"/>
  <c r="C87" i="2"/>
  <c r="C88" i="2"/>
  <c r="C89" i="2"/>
  <c r="C90" i="2"/>
  <c r="C91" i="2"/>
  <c r="C92" i="2"/>
  <c r="C93" i="2"/>
  <c r="C94" i="2"/>
  <c r="C95" i="2"/>
  <c r="C96" i="2"/>
  <c r="C97" i="2"/>
  <c r="C98" i="2"/>
  <c r="C99" i="2"/>
  <c r="C100" i="2"/>
  <c r="G7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C101" i="2"/>
  <c r="D101" i="2" s="1"/>
  <c r="G60" i="2"/>
  <c r="G61" i="2"/>
  <c r="G59" i="2" s="1"/>
  <c r="H14" i="2"/>
  <c r="H7" i="2"/>
  <c r="G14" i="2"/>
  <c r="H10" i="2"/>
  <c r="G10" i="2"/>
  <c r="H16" i="2"/>
  <c r="G16" i="2"/>
  <c r="H15" i="2"/>
  <c r="G15" i="2"/>
  <c r="H12" i="2"/>
  <c r="H13" i="2" s="1"/>
  <c r="H11" i="2"/>
  <c r="G12" i="2"/>
  <c r="G11" i="2"/>
  <c r="G13" i="2" s="1"/>
  <c r="H9" i="2"/>
  <c r="G9" i="2"/>
  <c r="H8" i="2"/>
  <c r="G8" i="2"/>
  <c r="H6" i="2"/>
  <c r="G6" i="2"/>
  <c r="C101" i="5"/>
  <c r="D101" i="5" s="1"/>
  <c r="C100" i="5"/>
  <c r="D100" i="5"/>
  <c r="C99" i="5"/>
  <c r="D99" i="5" s="1"/>
  <c r="C98" i="5"/>
  <c r="D98" i="5"/>
  <c r="C97" i="5"/>
  <c r="D97" i="5" s="1"/>
  <c r="C96" i="5"/>
  <c r="D96" i="5"/>
  <c r="C95" i="5"/>
  <c r="D95" i="5" s="1"/>
  <c r="C94" i="5"/>
  <c r="D94" i="5"/>
  <c r="C93" i="5"/>
  <c r="D93" i="5" s="1"/>
  <c r="C92" i="5"/>
  <c r="D92" i="5"/>
  <c r="C91" i="5"/>
  <c r="D91" i="5" s="1"/>
  <c r="C90" i="5"/>
  <c r="D90" i="5"/>
  <c r="C89" i="5"/>
  <c r="D89" i="5" s="1"/>
  <c r="C88" i="5"/>
  <c r="D88" i="5"/>
  <c r="C87" i="5"/>
  <c r="D87" i="5" s="1"/>
  <c r="C86" i="5"/>
  <c r="D86" i="5"/>
  <c r="C85" i="5"/>
  <c r="D85" i="5" s="1"/>
  <c r="C84" i="5"/>
  <c r="D84" i="5"/>
  <c r="C83" i="5"/>
  <c r="D83" i="5" s="1"/>
  <c r="C82" i="5"/>
  <c r="D82" i="5"/>
  <c r="C81" i="5"/>
  <c r="D81" i="5" s="1"/>
  <c r="C80" i="5"/>
  <c r="D80" i="5"/>
  <c r="C79" i="5"/>
  <c r="D79" i="5" s="1"/>
  <c r="C78" i="5"/>
  <c r="D78" i="5"/>
  <c r="C77" i="5"/>
  <c r="D77" i="5" s="1"/>
  <c r="C76" i="5"/>
  <c r="D76" i="5"/>
  <c r="C75" i="5"/>
  <c r="D75" i="5" s="1"/>
  <c r="C74" i="5"/>
  <c r="D74" i="5"/>
  <c r="C73" i="5"/>
  <c r="D73" i="5" s="1"/>
  <c r="C72" i="5"/>
  <c r="D72" i="5"/>
  <c r="C71" i="5"/>
  <c r="D71" i="5" s="1"/>
  <c r="C70" i="5"/>
  <c r="D70" i="5"/>
  <c r="C69" i="5"/>
  <c r="D69" i="5" s="1"/>
  <c r="C68" i="5"/>
  <c r="D68" i="5"/>
  <c r="C67" i="5"/>
  <c r="D67" i="5" s="1"/>
  <c r="C66" i="5"/>
  <c r="D66" i="5"/>
  <c r="C65" i="5"/>
  <c r="D65" i="5" s="1"/>
  <c r="C64" i="5"/>
  <c r="D64" i="5"/>
  <c r="C63" i="5"/>
  <c r="D63" i="5" s="1"/>
  <c r="C62" i="5"/>
  <c r="D62" i="5"/>
  <c r="G61" i="5"/>
  <c r="G59" i="5" s="1"/>
  <c r="C61" i="5"/>
  <c r="D61" i="5" s="1"/>
  <c r="G60" i="5"/>
  <c r="C60" i="5"/>
  <c r="D60" i="5" s="1"/>
  <c r="C59" i="5"/>
  <c r="D59" i="5" s="1"/>
  <c r="C58" i="5"/>
  <c r="D58" i="5" s="1"/>
  <c r="C7" i="5"/>
  <c r="D7" i="5" s="1"/>
  <c r="C8" i="5"/>
  <c r="D8" i="5" s="1"/>
  <c r="C9" i="5"/>
  <c r="D9" i="5" s="1"/>
  <c r="C10" i="5"/>
  <c r="D10" i="5" s="1"/>
  <c r="C11" i="5"/>
  <c r="D11" i="5" s="1"/>
  <c r="C12" i="5"/>
  <c r="D12" i="5" s="1"/>
  <c r="C13" i="5"/>
  <c r="D13" i="5" s="1"/>
  <c r="C14" i="5"/>
  <c r="D14" i="5" s="1"/>
  <c r="C15" i="5"/>
  <c r="D15" i="5" s="1"/>
  <c r="C16" i="5"/>
  <c r="D16" i="5" s="1"/>
  <c r="C17" i="5"/>
  <c r="D17" i="5" s="1"/>
  <c r="C18" i="5"/>
  <c r="D18" i="5" s="1"/>
  <c r="C19" i="5"/>
  <c r="D19" i="5" s="1"/>
  <c r="C20" i="5"/>
  <c r="D20" i="5" s="1"/>
  <c r="C21" i="5"/>
  <c r="D21" i="5" s="1"/>
  <c r="C22" i="5"/>
  <c r="D22" i="5" s="1"/>
  <c r="C23" i="5"/>
  <c r="D23" i="5" s="1"/>
  <c r="C24" i="5"/>
  <c r="D24" i="5" s="1"/>
  <c r="C25" i="5"/>
  <c r="D25" i="5" s="1"/>
  <c r="C26" i="5"/>
  <c r="D26" i="5" s="1"/>
  <c r="C27" i="5"/>
  <c r="D27" i="5" s="1"/>
  <c r="C28" i="5"/>
  <c r="D28" i="5" s="1"/>
  <c r="C29" i="5"/>
  <c r="D29" i="5" s="1"/>
  <c r="C30" i="5"/>
  <c r="D30" i="5" s="1"/>
  <c r="C31" i="5"/>
  <c r="D31" i="5" s="1"/>
  <c r="C32" i="5"/>
  <c r="D32" i="5" s="1"/>
  <c r="C33" i="5"/>
  <c r="D33" i="5" s="1"/>
  <c r="C34" i="5"/>
  <c r="D34" i="5" s="1"/>
  <c r="C35" i="5"/>
  <c r="D35" i="5" s="1"/>
  <c r="C36" i="5"/>
  <c r="D36" i="5" s="1"/>
  <c r="C37" i="5"/>
  <c r="D37" i="5" s="1"/>
  <c r="C38" i="5"/>
  <c r="D38" i="5" s="1"/>
  <c r="C39" i="5"/>
  <c r="D39" i="5" s="1"/>
  <c r="C40" i="5"/>
  <c r="D40" i="5" s="1"/>
  <c r="C41" i="5"/>
  <c r="D41" i="5" s="1"/>
  <c r="C42" i="5"/>
  <c r="D42" i="5" s="1"/>
  <c r="C43" i="5"/>
  <c r="D43" i="5" s="1"/>
  <c r="C44" i="5"/>
  <c r="D44" i="5" s="1"/>
  <c r="C45" i="5"/>
  <c r="D45" i="5" s="1"/>
  <c r="C46" i="5"/>
  <c r="D46" i="5" s="1"/>
  <c r="C47" i="5"/>
  <c r="D47" i="5" s="1"/>
  <c r="C48" i="5"/>
  <c r="D48" i="5" s="1"/>
  <c r="C49" i="5"/>
  <c r="D49" i="5" s="1"/>
  <c r="C50" i="5"/>
  <c r="D50" i="5" s="1"/>
  <c r="C51" i="5"/>
  <c r="D51" i="5" s="1"/>
  <c r="C52" i="5"/>
  <c r="D52" i="5" s="1"/>
  <c r="C53" i="5"/>
  <c r="D53" i="5" s="1"/>
  <c r="C54" i="5"/>
  <c r="D54" i="5" s="1"/>
  <c r="C55" i="5"/>
  <c r="D55" i="5" s="1"/>
  <c r="C56" i="5"/>
  <c r="D56" i="5" s="1"/>
  <c r="C57" i="5"/>
  <c r="D57" i="5" s="1"/>
  <c r="G7" i="5"/>
  <c r="G27" i="5"/>
  <c r="H14" i="5"/>
  <c r="H7" i="5"/>
  <c r="H16" i="5"/>
  <c r="G14" i="5"/>
  <c r="G16" i="5" s="1"/>
  <c r="H15" i="5"/>
  <c r="G15" i="5"/>
  <c r="H12" i="5"/>
  <c r="H13" i="5" s="1"/>
  <c r="H11" i="5"/>
  <c r="G12" i="5"/>
  <c r="G13" i="5" s="1"/>
  <c r="G11" i="5"/>
  <c r="H10" i="5"/>
  <c r="G10" i="5"/>
  <c r="H9" i="5"/>
  <c r="G9" i="5"/>
  <c r="H8" i="5"/>
  <c r="G8" i="5"/>
  <c r="H6" i="5"/>
  <c r="G6" i="5"/>
  <c r="C101" i="4"/>
  <c r="D101" i="4"/>
  <c r="C100" i="4"/>
  <c r="D100" i="4" s="1"/>
  <c r="C99" i="4"/>
  <c r="D99" i="4"/>
  <c r="C98" i="4"/>
  <c r="D98" i="4" s="1"/>
  <c r="C97" i="4"/>
  <c r="D97" i="4"/>
  <c r="C96" i="4"/>
  <c r="D96" i="4" s="1"/>
  <c r="C95" i="4"/>
  <c r="D95" i="4"/>
  <c r="C94" i="4"/>
  <c r="D94" i="4" s="1"/>
  <c r="C93" i="4"/>
  <c r="D93" i="4"/>
  <c r="C92" i="4"/>
  <c r="D92" i="4" s="1"/>
  <c r="C91" i="4"/>
  <c r="D91" i="4"/>
  <c r="C90" i="4"/>
  <c r="D90" i="4" s="1"/>
  <c r="C89" i="4"/>
  <c r="D89" i="4"/>
  <c r="C88" i="4"/>
  <c r="D88" i="4" s="1"/>
  <c r="C87" i="4"/>
  <c r="D87" i="4"/>
  <c r="C86" i="4"/>
  <c r="D86" i="4" s="1"/>
  <c r="C85" i="4"/>
  <c r="D85" i="4"/>
  <c r="C84" i="4"/>
  <c r="D84" i="4" s="1"/>
  <c r="C83" i="4"/>
  <c r="D83" i="4"/>
  <c r="C82" i="4"/>
  <c r="D82" i="4" s="1"/>
  <c r="C81" i="4"/>
  <c r="D81" i="4"/>
  <c r="C80" i="4"/>
  <c r="D80" i="4" s="1"/>
  <c r="C79" i="4"/>
  <c r="D79" i="4"/>
  <c r="C78" i="4"/>
  <c r="D78" i="4" s="1"/>
  <c r="C77" i="4"/>
  <c r="D77" i="4"/>
  <c r="C76" i="4"/>
  <c r="D76" i="4" s="1"/>
  <c r="C75" i="4"/>
  <c r="D75" i="4"/>
  <c r="C74" i="4"/>
  <c r="D74" i="4" s="1"/>
  <c r="C73" i="4"/>
  <c r="D73" i="4"/>
  <c r="C72" i="4"/>
  <c r="D72" i="4" s="1"/>
  <c r="C71" i="4"/>
  <c r="D71" i="4"/>
  <c r="C70" i="4"/>
  <c r="D70" i="4" s="1"/>
  <c r="C69" i="4"/>
  <c r="D69" i="4"/>
  <c r="C68" i="4"/>
  <c r="D68" i="4" s="1"/>
  <c r="C67" i="4"/>
  <c r="D67" i="4"/>
  <c r="C66" i="4"/>
  <c r="D66" i="4" s="1"/>
  <c r="C65" i="4"/>
  <c r="D65" i="4"/>
  <c r="C64" i="4"/>
  <c r="D64" i="4" s="1"/>
  <c r="C63" i="4"/>
  <c r="D63" i="4"/>
  <c r="C62" i="4"/>
  <c r="D62" i="4" s="1"/>
  <c r="G61" i="4"/>
  <c r="C61" i="4"/>
  <c r="D61" i="4" s="1"/>
  <c r="G60" i="4"/>
  <c r="C60" i="4"/>
  <c r="D60" i="4"/>
  <c r="G59" i="4"/>
  <c r="C59" i="4"/>
  <c r="D59" i="4" s="1"/>
  <c r="C58" i="4"/>
  <c r="D58" i="4" s="1"/>
  <c r="C7" i="4"/>
  <c r="D7" i="4" s="1"/>
  <c r="C8" i="4"/>
  <c r="D8" i="4" s="1"/>
  <c r="C9" i="4"/>
  <c r="D9" i="4" s="1"/>
  <c r="C10" i="4"/>
  <c r="D10" i="4" s="1"/>
  <c r="C11" i="4"/>
  <c r="D11" i="4" s="1"/>
  <c r="C12" i="4"/>
  <c r="D12" i="4" s="1"/>
  <c r="C13" i="4"/>
  <c r="D13" i="4" s="1"/>
  <c r="C14" i="4"/>
  <c r="D14" i="4" s="1"/>
  <c r="C15" i="4"/>
  <c r="D15" i="4" s="1"/>
  <c r="C16" i="4"/>
  <c r="D16" i="4" s="1"/>
  <c r="C17" i="4"/>
  <c r="D17" i="4" s="1"/>
  <c r="C18" i="4"/>
  <c r="D18" i="4" s="1"/>
  <c r="C19" i="4"/>
  <c r="D19" i="4" s="1"/>
  <c r="C20" i="4"/>
  <c r="D20" i="4" s="1"/>
  <c r="C21" i="4"/>
  <c r="D21" i="4" s="1"/>
  <c r="C22" i="4"/>
  <c r="D22" i="4" s="1"/>
  <c r="C23" i="4"/>
  <c r="D23" i="4" s="1"/>
  <c r="C24" i="4"/>
  <c r="D24" i="4" s="1"/>
  <c r="C25" i="4"/>
  <c r="D25" i="4" s="1"/>
  <c r="C26" i="4"/>
  <c r="D26" i="4" s="1"/>
  <c r="C27" i="4"/>
  <c r="D27" i="4" s="1"/>
  <c r="C28" i="4"/>
  <c r="D28" i="4" s="1"/>
  <c r="C29" i="4"/>
  <c r="D29" i="4" s="1"/>
  <c r="C30" i="4"/>
  <c r="D30" i="4" s="1"/>
  <c r="C31" i="4"/>
  <c r="D31" i="4" s="1"/>
  <c r="C32" i="4"/>
  <c r="D32" i="4" s="1"/>
  <c r="C33" i="4"/>
  <c r="D33" i="4" s="1"/>
  <c r="C34" i="4"/>
  <c r="D34" i="4" s="1"/>
  <c r="C35" i="4"/>
  <c r="D35" i="4" s="1"/>
  <c r="C36" i="4"/>
  <c r="D36" i="4" s="1"/>
  <c r="C37" i="4"/>
  <c r="D37" i="4" s="1"/>
  <c r="C38" i="4"/>
  <c r="D38" i="4" s="1"/>
  <c r="C39" i="4"/>
  <c r="D39" i="4" s="1"/>
  <c r="C40" i="4"/>
  <c r="D40" i="4" s="1"/>
  <c r="C41" i="4"/>
  <c r="D41" i="4" s="1"/>
  <c r="C42" i="4"/>
  <c r="D42" i="4" s="1"/>
  <c r="C43" i="4"/>
  <c r="D43" i="4" s="1"/>
  <c r="C44" i="4"/>
  <c r="D44" i="4" s="1"/>
  <c r="C45" i="4"/>
  <c r="D45" i="4" s="1"/>
  <c r="C46" i="4"/>
  <c r="D46" i="4" s="1"/>
  <c r="C47" i="4"/>
  <c r="D47" i="4" s="1"/>
  <c r="C48" i="4"/>
  <c r="D48" i="4" s="1"/>
  <c r="C49" i="4"/>
  <c r="D49" i="4" s="1"/>
  <c r="C50" i="4"/>
  <c r="D50" i="4" s="1"/>
  <c r="C51" i="4"/>
  <c r="D51" i="4" s="1"/>
  <c r="C52" i="4"/>
  <c r="D52" i="4" s="1"/>
  <c r="C53" i="4"/>
  <c r="D53" i="4" s="1"/>
  <c r="C54" i="4"/>
  <c r="D54" i="4" s="1"/>
  <c r="C55" i="4"/>
  <c r="D55" i="4" s="1"/>
  <c r="C56" i="4"/>
  <c r="D56" i="4" s="1"/>
  <c r="C57" i="4"/>
  <c r="D57" i="4" s="1"/>
  <c r="G7" i="4"/>
  <c r="G19" i="4" s="1"/>
  <c r="H14" i="4"/>
  <c r="H16" i="4" s="1"/>
  <c r="H7" i="4"/>
  <c r="G14" i="4"/>
  <c r="G16" i="4"/>
  <c r="H15" i="4"/>
  <c r="G15" i="4"/>
  <c r="H12" i="4"/>
  <c r="H11" i="4"/>
  <c r="H13" i="4" s="1"/>
  <c r="G12" i="4"/>
  <c r="G11" i="4"/>
  <c r="G13" i="4"/>
  <c r="H10" i="4"/>
  <c r="G10" i="4"/>
  <c r="H9" i="4"/>
  <c r="G9" i="4"/>
  <c r="H8" i="4"/>
  <c r="G8" i="4"/>
  <c r="H6" i="4"/>
  <c r="G6" i="4"/>
  <c r="F60" i="3"/>
  <c r="F58" i="3" s="1"/>
  <c r="F59" i="3"/>
  <c r="G14" i="3"/>
  <c r="G56" i="3" s="1"/>
  <c r="G7" i="3"/>
  <c r="G16" i="3" s="1"/>
  <c r="F14" i="3"/>
  <c r="F7" i="3"/>
  <c r="F22" i="3" s="1"/>
  <c r="F56" i="3"/>
  <c r="F19" i="3" s="1"/>
  <c r="F10" i="3"/>
  <c r="F17" i="3" s="1"/>
  <c r="G10" i="3"/>
  <c r="F21" i="3"/>
  <c r="F27" i="3" s="1"/>
  <c r="F15" i="3"/>
  <c r="G15" i="3"/>
  <c r="F28" i="3"/>
  <c r="F16" i="3"/>
  <c r="G12" i="3"/>
  <c r="G11" i="3"/>
  <c r="G13" i="3"/>
  <c r="F12" i="3"/>
  <c r="F13" i="3" s="1"/>
  <c r="F11" i="3"/>
  <c r="G9" i="3"/>
  <c r="F9" i="3"/>
  <c r="G8" i="3"/>
  <c r="F8" i="3"/>
  <c r="G6" i="3"/>
  <c r="F6" i="3"/>
  <c r="G18" i="2" l="1"/>
  <c r="G19" i="3"/>
  <c r="G17" i="3"/>
  <c r="G18" i="3"/>
  <c r="F29" i="3"/>
  <c r="F25" i="3"/>
  <c r="F24" i="3"/>
  <c r="F30" i="3"/>
  <c r="G18" i="5"/>
  <c r="G27" i="4"/>
  <c r="G27" i="2"/>
  <c r="G19" i="2"/>
  <c r="F18" i="3"/>
  <c r="G18" i="4"/>
  <c r="G19" i="5"/>
  <c r="G57" i="5" l="1"/>
  <c r="G21" i="5" s="1"/>
  <c r="G20" i="5"/>
  <c r="G26" i="5"/>
  <c r="G57" i="4"/>
  <c r="G21" i="4" s="1"/>
  <c r="G20" i="4"/>
  <c r="G26" i="4" s="1"/>
  <c r="G57" i="2"/>
  <c r="G21" i="2" s="1"/>
  <c r="G20" i="2"/>
  <c r="G26" i="2" s="1"/>
  <c r="G29" i="2" l="1"/>
  <c r="G28" i="2"/>
  <c r="G24" i="2"/>
  <c r="G23" i="2"/>
  <c r="G24" i="5"/>
  <c r="G23" i="5"/>
  <c r="G29" i="5"/>
  <c r="G28" i="5"/>
  <c r="G29" i="4"/>
  <c r="G24" i="4"/>
  <c r="G23" i="4"/>
  <c r="G28" i="4"/>
</calcChain>
</file>

<file path=xl/sharedStrings.xml><?xml version="1.0" encoding="utf-8"?>
<sst xmlns="http://schemas.openxmlformats.org/spreadsheetml/2006/main" count="219" uniqueCount="80">
  <si>
    <t>Mental Rotation Analysis -- Angular Rotation (60 vs. 120 degrees)</t>
    <phoneticPr fontId="6" type="noConversion"/>
  </si>
  <si>
    <t>Mental Rotation Analysis -- Angular Rotation (120 vs. 180 degrees)</t>
    <phoneticPr fontId="6" type="noConversion"/>
  </si>
  <si>
    <t>120 deg</t>
    <phoneticPr fontId="6" type="noConversion"/>
  </si>
  <si>
    <t>60 deg</t>
    <phoneticPr fontId="6" type="noConversion"/>
  </si>
  <si>
    <t>st.dev. / square root of N</t>
    <phoneticPr fontId="6" type="noConversion"/>
  </si>
  <si>
    <t>df = n1 + n2 - 2</t>
    <phoneticPr fontId="6" type="noConversion"/>
  </si>
  <si>
    <t>from Excel TINV function (don't use!)</t>
    <phoneticPr fontId="6" type="noConversion"/>
  </si>
  <si>
    <t>Diff</t>
    <phoneticPr fontId="6" type="noConversion"/>
  </si>
  <si>
    <t>Dsq</t>
    <phoneticPr fontId="6" type="noConversion"/>
  </si>
  <si>
    <t>arith. average</t>
    <phoneticPr fontId="6" type="noConversion"/>
  </si>
  <si>
    <t>Minimum</t>
    <phoneticPr fontId="6" type="noConversion"/>
  </si>
  <si>
    <t>lowest score</t>
    <phoneticPr fontId="6" type="noConversion"/>
  </si>
  <si>
    <t>Maximum</t>
    <phoneticPr fontId="6" type="noConversion"/>
  </si>
  <si>
    <t>highest score</t>
    <phoneticPr fontId="6" type="noConversion"/>
  </si>
  <si>
    <t>Range</t>
    <phoneticPr fontId="6" type="noConversion"/>
  </si>
  <si>
    <t>st.dev. / square root of N</t>
    <phoneticPr fontId="6" type="noConversion"/>
  </si>
  <si>
    <t>one-half of C.I.</t>
    <phoneticPr fontId="6" type="noConversion"/>
  </si>
  <si>
    <t>est. var. of diff scores</t>
    <phoneticPr fontId="6" type="noConversion"/>
  </si>
  <si>
    <t>Enter RT scores in two green columns. Descriptive statistics are displayed in yellow.</t>
    <phoneticPr fontId="6" type="noConversion"/>
  </si>
  <si>
    <t>Females</t>
    <phoneticPr fontId="6" type="noConversion"/>
  </si>
  <si>
    <t>Males</t>
    <phoneticPr fontId="6" type="noConversion"/>
  </si>
  <si>
    <t>Mental Rotation Analysis -- Gender Difference in overall speed</t>
    <phoneticPr fontId="6" type="noConversion"/>
  </si>
  <si>
    <t>Mental Rotation Analysis -- Angular Rotation (0 vs. 60 degrees)</t>
    <phoneticPr fontId="6" type="noConversion"/>
  </si>
  <si>
    <t>0 deg</t>
    <phoneticPr fontId="6" type="noConversion"/>
  </si>
  <si>
    <t>60 deg</t>
    <phoneticPr fontId="6" type="noConversion"/>
  </si>
  <si>
    <t>120 deg</t>
    <phoneticPr fontId="6" type="noConversion"/>
  </si>
  <si>
    <t>180 deg</t>
    <phoneticPr fontId="6" type="noConversion"/>
  </si>
  <si>
    <t>mean of diff scores</t>
    <phoneticPr fontId="6" type="noConversion"/>
  </si>
  <si>
    <t>numerator for t-test</t>
    <phoneticPr fontId="6" type="noConversion"/>
  </si>
  <si>
    <t>StErr of diff scores</t>
    <phoneticPr fontId="6" type="noConversion"/>
  </si>
  <si>
    <t>denominator for t-test</t>
    <phoneticPr fontId="6" type="noConversion"/>
  </si>
  <si>
    <t>eta-squared</t>
    <phoneticPr fontId="6" type="noConversion"/>
  </si>
  <si>
    <t>effect size = t squared / (t squared + df)</t>
    <phoneticPr fontId="6" type="noConversion"/>
  </si>
  <si>
    <t>df = N-1</t>
    <phoneticPr fontId="6" type="noConversion"/>
  </si>
  <si>
    <t>t</t>
    <phoneticPr fontId="6" type="noConversion"/>
  </si>
  <si>
    <t>(one-tailed) p</t>
    <phoneticPr fontId="6" type="noConversion"/>
  </si>
  <si>
    <t>from Excel TTEST function</t>
    <phoneticPr fontId="6" type="noConversion"/>
  </si>
  <si>
    <t>(two-tailed) p</t>
    <phoneticPr fontId="6" type="noConversion"/>
  </si>
  <si>
    <t>max - min</t>
    <phoneticPr fontId="6" type="noConversion"/>
  </si>
  <si>
    <t>lowest score</t>
    <phoneticPr fontId="6" type="noConversion"/>
  </si>
  <si>
    <t>highest score</t>
    <phoneticPr fontId="6" type="noConversion"/>
  </si>
  <si>
    <t>from computations above</t>
    <phoneticPr fontId="6" type="noConversion"/>
  </si>
  <si>
    <t>from Excel TDIST function</t>
    <phoneticPr fontId="6" type="noConversion"/>
  </si>
  <si>
    <t>precision of mean estimate</t>
    <phoneticPr fontId="6" type="noConversion"/>
  </si>
  <si>
    <t>sample size</t>
    <phoneticPr fontId="6" type="noConversion"/>
  </si>
  <si>
    <t>effect size = (t x 2) / square root of df</t>
    <phoneticPr fontId="6" type="noConversion"/>
  </si>
  <si>
    <t>t</t>
    <phoneticPr fontId="6" type="noConversion"/>
  </si>
  <si>
    <t>degrees of freedom</t>
    <phoneticPr fontId="6" type="noConversion"/>
  </si>
  <si>
    <t>StErr of Diff btw Means</t>
    <phoneticPr fontId="6" type="noConversion"/>
  </si>
  <si>
    <t>Diff between Means</t>
    <phoneticPr fontId="6" type="noConversion"/>
  </si>
  <si>
    <t>t</t>
    <phoneticPr fontId="6" type="noConversion"/>
  </si>
  <si>
    <t>Cohen's d</t>
    <phoneticPr fontId="6" type="noConversion"/>
  </si>
  <si>
    <t>(two-tailed) p</t>
    <phoneticPr fontId="6" type="noConversion"/>
  </si>
  <si>
    <t>(one-tailed) p</t>
    <phoneticPr fontId="6" type="noConversion"/>
  </si>
  <si>
    <t>N of Scores</t>
    <phoneticPr fontId="6" type="noConversion"/>
  </si>
  <si>
    <t>Mean</t>
    <phoneticPr fontId="6" type="noConversion"/>
  </si>
  <si>
    <t>Standard Error</t>
    <phoneticPr fontId="6" type="noConversion"/>
  </si>
  <si>
    <t>Standard Deviation</t>
    <phoneticPr fontId="6" type="noConversion"/>
  </si>
  <si>
    <t>Variance</t>
    <phoneticPr fontId="6" type="noConversion"/>
  </si>
  <si>
    <t>Median</t>
    <phoneticPr fontId="6" type="noConversion"/>
  </si>
  <si>
    <t>Mode</t>
    <phoneticPr fontId="6" type="noConversion"/>
  </si>
  <si>
    <t>Minimum</t>
    <phoneticPr fontId="6" type="noConversion"/>
  </si>
  <si>
    <t>Excel error bar values</t>
    <phoneticPr fontId="6" type="noConversion"/>
  </si>
  <si>
    <t>Other Computations (Do NOT Delete!)</t>
    <phoneticPr fontId="6" type="noConversion"/>
  </si>
  <si>
    <t>Other Calculations (Do NOT Delete)</t>
    <phoneticPr fontId="6" type="noConversion"/>
  </si>
  <si>
    <t>Excel error bar value</t>
    <phoneticPr fontId="6" type="noConversion"/>
  </si>
  <si>
    <t>one-half of Confidence Interval</t>
    <phoneticPr fontId="6" type="noConversion"/>
  </si>
  <si>
    <t>C.I. for diff scores</t>
    <phoneticPr fontId="6" type="noConversion"/>
  </si>
  <si>
    <t>95% confidence interval</t>
    <phoneticPr fontId="6" type="noConversion"/>
  </si>
  <si>
    <t>Maximum</t>
    <phoneticPr fontId="6" type="noConversion"/>
  </si>
  <si>
    <t>Range</t>
    <phoneticPr fontId="6" type="noConversion"/>
  </si>
  <si>
    <t>C.I. Upper Limit (95%)</t>
    <phoneticPr fontId="6" type="noConversion"/>
  </si>
  <si>
    <t>C.I. Lower Limit (95%)</t>
    <phoneticPr fontId="6" type="noConversion"/>
  </si>
  <si>
    <t>Confidence Interval (95%)</t>
    <phoneticPr fontId="6" type="noConversion"/>
  </si>
  <si>
    <t>most freq. score</t>
    <phoneticPr fontId="6" type="noConversion"/>
  </si>
  <si>
    <t>middle score</t>
    <phoneticPr fontId="6" type="noConversion"/>
  </si>
  <si>
    <t>arith. average</t>
    <phoneticPr fontId="6" type="noConversion"/>
  </si>
  <si>
    <t>ave. diff. from mean</t>
    <phoneticPr fontId="6" type="noConversion"/>
  </si>
  <si>
    <t>st.dev. squared</t>
    <phoneticPr fontId="6" type="noConversion"/>
  </si>
  <si>
    <t>This is a special-purpose statistical analysis for the Psych Labs Mental Rotation Experiment.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</si>
</sst>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"/>
    <numFmt numFmtId="165" formatCode="0.000"/>
  </numFmts>
  <fonts count="14" x14ac:knownFonts="1">
    <font>
      <sz val="10"/>
      <name val="Verdana"/>
    </font>
    <font>
      <sz val="10"/>
      <name val="Verdana"/>
    </font>
    <font>
      <b/>
      <sz val="10"/>
      <name val="Verdana"/>
    </font>
    <font>
      <i/>
      <sz val="10"/>
      <name val="Verdana"/>
    </font>
    <font>
      <i/>
      <sz val="10"/>
      <name val="Verdana"/>
    </font>
    <font>
      <b/>
      <sz val="10"/>
      <name val="Verdana"/>
    </font>
    <font>
      <sz val="8"/>
      <name val="Verdana"/>
    </font>
    <font>
      <b/>
      <sz val="10"/>
      <color indexed="57"/>
      <name val="Verdana"/>
    </font>
    <font>
      <b/>
      <sz val="10"/>
      <color indexed="52"/>
      <name val="Verdana"/>
    </font>
    <font>
      <sz val="10"/>
      <name val="Arial Narrow"/>
    </font>
    <font>
      <i/>
      <sz val="10"/>
      <name val="Arial Narrow"/>
    </font>
    <font>
      <sz val="10"/>
      <color indexed="57"/>
      <name val="Arial Narrow"/>
    </font>
    <font>
      <b/>
      <sz val="10"/>
      <color indexed="57"/>
      <name val="Arial Narrow"/>
    </font>
    <font>
      <i/>
      <sz val="10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5" fillId="0" borderId="0" xfId="0" applyFont="1"/>
    <xf numFmtId="0" fontId="7" fillId="0" borderId="0" xfId="0" applyFont="1" applyFill="1" applyAlignment="1">
      <alignment horizontal="center"/>
    </xf>
    <xf numFmtId="0" fontId="0" fillId="0" borderId="12" xfId="0" applyBorder="1"/>
    <xf numFmtId="0" fontId="0" fillId="0" borderId="15" xfId="0" applyBorder="1"/>
    <xf numFmtId="0" fontId="8" fillId="0" borderId="0" xfId="0" applyFont="1" applyAlignment="1">
      <alignment horizontal="center"/>
    </xf>
    <xf numFmtId="0" fontId="9" fillId="0" borderId="0" xfId="0" applyFont="1"/>
    <xf numFmtId="2" fontId="0" fillId="0" borderId="0" xfId="0" applyNumberFormat="1"/>
    <xf numFmtId="0" fontId="9" fillId="0" borderId="0" xfId="0" applyFont="1" applyAlignment="1">
      <alignment horizontal="right"/>
    </xf>
    <xf numFmtId="0" fontId="9" fillId="0" borderId="10" xfId="0" applyFont="1" applyBorder="1" applyAlignment="1">
      <alignment horizontal="right"/>
    </xf>
    <xf numFmtId="0" fontId="9" fillId="0" borderId="13" xfId="0" applyFont="1" applyBorder="1" applyAlignment="1">
      <alignment horizontal="right"/>
    </xf>
    <xf numFmtId="0" fontId="9" fillId="0" borderId="11" xfId="0" applyFont="1" applyBorder="1" applyAlignment="1">
      <alignment horizontal="right"/>
    </xf>
    <xf numFmtId="0" fontId="9" fillId="0" borderId="14" xfId="0" applyFont="1" applyBorder="1" applyAlignment="1">
      <alignment horizontal="right"/>
    </xf>
    <xf numFmtId="1" fontId="8" fillId="0" borderId="0" xfId="0" applyNumberFormat="1" applyFont="1"/>
    <xf numFmtId="164" fontId="8" fillId="0" borderId="14" xfId="0" applyNumberFormat="1" applyFont="1" applyBorder="1"/>
    <xf numFmtId="0" fontId="9" fillId="0" borderId="16" xfId="0" applyFont="1" applyBorder="1" applyAlignment="1">
      <alignment horizontal="right"/>
    </xf>
    <xf numFmtId="0" fontId="9" fillId="0" borderId="0" xfId="0" applyFont="1" applyBorder="1" applyAlignment="1">
      <alignment horizontal="right"/>
    </xf>
    <xf numFmtId="0" fontId="0" fillId="0" borderId="17" xfId="0" applyBorder="1"/>
    <xf numFmtId="164" fontId="8" fillId="0" borderId="0" xfId="0" applyNumberFormat="1" applyFont="1" applyBorder="1"/>
    <xf numFmtId="0" fontId="4" fillId="0" borderId="0" xfId="0" applyFont="1" applyAlignment="1">
      <alignment horizontal="left" indent="3"/>
    </xf>
    <xf numFmtId="1" fontId="0" fillId="3" borderId="2" xfId="0" applyNumberFormat="1" applyFill="1" applyBorder="1"/>
    <xf numFmtId="1" fontId="0" fillId="0" borderId="0" xfId="0" applyNumberFormat="1" applyFill="1" applyBorder="1"/>
    <xf numFmtId="0" fontId="10" fillId="0" borderId="0" xfId="0" applyFont="1"/>
    <xf numFmtId="164" fontId="10" fillId="0" borderId="0" xfId="0" applyNumberFormat="1" applyFont="1" applyBorder="1" applyAlignment="1">
      <alignment horizontal="left" indent="1"/>
    </xf>
    <xf numFmtId="164" fontId="10" fillId="0" borderId="14" xfId="0" applyNumberFormat="1" applyFont="1" applyBorder="1" applyAlignment="1">
      <alignment horizontal="left" indent="1"/>
    </xf>
    <xf numFmtId="0" fontId="10" fillId="0" borderId="0" xfId="0" applyFont="1" applyAlignment="1">
      <alignment horizontal="left" indent="1"/>
    </xf>
    <xf numFmtId="0" fontId="0" fillId="2" borderId="1" xfId="0" applyFill="1" applyBorder="1" applyAlignment="1">
      <alignment horizontal="center"/>
    </xf>
    <xf numFmtId="0" fontId="2" fillId="0" borderId="0" xfId="0" applyFont="1"/>
    <xf numFmtId="0" fontId="3" fillId="0" borderId="0" xfId="0" applyFont="1"/>
    <xf numFmtId="0" fontId="11" fillId="0" borderId="0" xfId="0" applyFont="1" applyFill="1" applyAlignment="1">
      <alignment horizontal="center"/>
    </xf>
    <xf numFmtId="2" fontId="0" fillId="3" borderId="3" xfId="0" applyNumberFormat="1" applyFill="1" applyBorder="1"/>
    <xf numFmtId="2" fontId="0" fillId="3" borderId="4" xfId="0" applyNumberFormat="1" applyFill="1" applyBorder="1"/>
    <xf numFmtId="2" fontId="0" fillId="0" borderId="0" xfId="0" applyNumberFormat="1" applyFill="1" applyBorder="1"/>
    <xf numFmtId="2" fontId="0" fillId="3" borderId="5" xfId="0" applyNumberFormat="1" applyFill="1" applyBorder="1"/>
    <xf numFmtId="2" fontId="0" fillId="3" borderId="6" xfId="0" applyNumberFormat="1" applyFill="1" applyBorder="1"/>
    <xf numFmtId="2" fontId="0" fillId="3" borderId="7" xfId="0" applyNumberFormat="1" applyFill="1" applyBorder="1"/>
    <xf numFmtId="2" fontId="0" fillId="3" borderId="8" xfId="0" applyNumberFormat="1" applyFill="1" applyBorder="1"/>
    <xf numFmtId="2" fontId="0" fillId="3" borderId="9" xfId="0" applyNumberFormat="1" applyFill="1" applyBorder="1"/>
    <xf numFmtId="2" fontId="0" fillId="3" borderId="2" xfId="0" applyNumberFormat="1" applyFill="1" applyBorder="1"/>
    <xf numFmtId="0" fontId="9" fillId="0" borderId="0" xfId="0" applyFont="1" applyFill="1" applyBorder="1" applyAlignment="1">
      <alignment horizontal="right"/>
    </xf>
    <xf numFmtId="2" fontId="0" fillId="0" borderId="0" xfId="0" applyNumberFormat="1"/>
    <xf numFmtId="2" fontId="8" fillId="0" borderId="0" xfId="0" applyNumberFormat="1" applyFont="1"/>
    <xf numFmtId="2" fontId="10" fillId="0" borderId="0" xfId="0" applyNumberFormat="1" applyFont="1" applyAlignment="1">
      <alignment horizontal="left" indent="1"/>
    </xf>
    <xf numFmtId="2" fontId="10" fillId="0" borderId="11" xfId="0" applyNumberFormat="1" applyFont="1" applyBorder="1" applyAlignment="1">
      <alignment horizontal="left" indent="1"/>
    </xf>
    <xf numFmtId="2" fontId="8" fillId="0" borderId="11" xfId="0" applyNumberFormat="1" applyFont="1" applyBorder="1"/>
    <xf numFmtId="2" fontId="10" fillId="0" borderId="0" xfId="0" applyNumberFormat="1" applyFont="1" applyBorder="1" applyAlignment="1">
      <alignment horizontal="left" indent="1"/>
    </xf>
    <xf numFmtId="2" fontId="10" fillId="0" borderId="14" xfId="0" applyNumberFormat="1" applyFont="1" applyBorder="1" applyAlignment="1">
      <alignment horizontal="left" indent="1"/>
    </xf>
    <xf numFmtId="0" fontId="3" fillId="0" borderId="0" xfId="0" applyFont="1" applyAlignment="1">
      <alignment horizontal="left" indent="3"/>
    </xf>
    <xf numFmtId="165" fontId="0" fillId="0" borderId="0" xfId="0" applyNumberFormat="1"/>
    <xf numFmtId="0" fontId="10" fillId="0" borderId="0" xfId="0" applyFont="1" applyFill="1" applyBorder="1"/>
    <xf numFmtId="2" fontId="8" fillId="0" borderId="0" xfId="0" applyNumberFormat="1" applyFont="1" applyBorder="1"/>
    <xf numFmtId="0" fontId="0" fillId="0" borderId="0" xfId="0" applyBorder="1"/>
    <xf numFmtId="1" fontId="8" fillId="0" borderId="0" xfId="0" applyNumberFormat="1" applyFont="1" applyBorder="1"/>
    <xf numFmtId="2" fontId="1" fillId="0" borderId="11" xfId="0" applyNumberFormat="1" applyFont="1" applyBorder="1"/>
    <xf numFmtId="164" fontId="1" fillId="0" borderId="0" xfId="0" applyNumberFormat="1" applyFont="1" applyBorder="1"/>
    <xf numFmtId="164" fontId="1" fillId="0" borderId="14" xfId="0" applyNumberFormat="1" applyFont="1" applyBorder="1"/>
    <xf numFmtId="2" fontId="0" fillId="0" borderId="11" xfId="0" applyNumberFormat="1" applyBorder="1"/>
    <xf numFmtId="2" fontId="8" fillId="0" borderId="14" xfId="0" applyNumberFormat="1" applyFont="1" applyBorder="1"/>
    <xf numFmtId="2" fontId="0" fillId="0" borderId="14" xfId="0" applyNumberFormat="1" applyBorder="1"/>
    <xf numFmtId="0" fontId="9" fillId="4" borderId="19" xfId="0" applyFont="1" applyFill="1" applyBorder="1" applyAlignment="1">
      <alignment horizontal="center"/>
    </xf>
    <xf numFmtId="0" fontId="9" fillId="4" borderId="18" xfId="0" applyFont="1" applyFill="1" applyBorder="1" applyAlignment="1">
      <alignment horizontal="center"/>
    </xf>
    <xf numFmtId="0" fontId="9" fillId="4" borderId="20" xfId="0" applyFont="1" applyFill="1" applyBorder="1" applyAlignment="1">
      <alignment horizontal="center"/>
    </xf>
    <xf numFmtId="0" fontId="9" fillId="4" borderId="21" xfId="0" applyFont="1" applyFill="1" applyBorder="1" applyAlignment="1">
      <alignment horizontal="center"/>
    </xf>
    <xf numFmtId="0" fontId="9" fillId="4" borderId="22" xfId="0" applyFont="1" applyFill="1" applyBorder="1" applyAlignment="1">
      <alignment horizontal="center"/>
    </xf>
    <xf numFmtId="0" fontId="12" fillId="0" borderId="0" xfId="0" applyFont="1" applyFill="1" applyAlignment="1">
      <alignment horizontal="center"/>
    </xf>
    <xf numFmtId="0" fontId="13" fillId="0" borderId="0" xfId="0" applyFont="1"/>
  </cellXfs>
  <cellStyles count="1">
    <cellStyle name="Normal" xfId="0" builtinId="0"/>
  </cellStyles>
  <dxfs count="0"/>
  <tableStyles count="0" defaultTableStyle="Table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20"/>
    </mc:Choice>
    <mc:Fallback>
      <c:style val="20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0">
              <a:gsLst>
                <a:gs pos="0">
                  <a:srgbClr val="FF9A99"/>
                </a:gs>
                <a:gs pos="100000">
                  <a:srgbClr val="D1403C"/>
                </a:gs>
              </a:gsLst>
              <a:lin ang="5400000"/>
            </a:gradFill>
            <a:ln w="25400">
              <a:noFill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errBars>
            <c:errBarType val="both"/>
            <c:errValType val="cust"/>
            <c:noEndCap val="0"/>
            <c:plus>
              <c:numRef>
                <c:f>Gender!$F$56:$G$56</c:f>
                <c:numCache>
                  <c:formatCode>General</c:formatCode>
                  <c:ptCount val="2"/>
                  <c:pt idx="0">
                    <c:v>38.297180341426632</c:v>
                  </c:pt>
                  <c:pt idx="1">
                    <c:v>50.923722729876687</c:v>
                  </c:pt>
                </c:numCache>
              </c:numRef>
            </c:plus>
            <c:minus>
              <c:numRef>
                <c:f>Gender!$F$56:$G$56</c:f>
                <c:numCache>
                  <c:formatCode>General</c:formatCode>
                  <c:ptCount val="2"/>
                  <c:pt idx="0">
                    <c:v>38.297180341426632</c:v>
                  </c:pt>
                  <c:pt idx="1">
                    <c:v>50.923722729876687</c:v>
                  </c:pt>
                </c:numCache>
              </c:numRef>
            </c:minus>
            <c:spPr>
              <a:ln w="3175">
                <a:solidFill>
                  <a:srgbClr val="000000"/>
                </a:solidFill>
                <a:prstDash val="solid"/>
              </a:ln>
            </c:spPr>
          </c:errBars>
          <c:cat>
            <c:strRef>
              <c:f>Gender!$F$6:$G$6</c:f>
              <c:strCache>
                <c:ptCount val="2"/>
                <c:pt idx="0">
                  <c:v>Females</c:v>
                </c:pt>
                <c:pt idx="1">
                  <c:v>Males</c:v>
                </c:pt>
              </c:strCache>
            </c:strRef>
          </c:cat>
          <c:val>
            <c:numRef>
              <c:f>Gender!$F$10:$G$10</c:f>
              <c:numCache>
                <c:formatCode>0.00</c:formatCode>
                <c:ptCount val="2"/>
                <c:pt idx="0">
                  <c:v>853.48421052631579</c:v>
                </c:pt>
                <c:pt idx="1">
                  <c:v>795.0333333333333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AF-A84C-B186-C528D5DC5A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8878680"/>
        <c:axId val="521391816"/>
      </c:barChart>
      <c:catAx>
        <c:axId val="5188786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Note: Error bars indicate 95% confidence intervals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crossAx val="521391816"/>
        <c:crosses val="autoZero"/>
        <c:auto val="1"/>
        <c:lblAlgn val="ctr"/>
        <c:lblOffset val="100"/>
        <c:noMultiLvlLbl val="0"/>
      </c:catAx>
      <c:valAx>
        <c:axId val="521391816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numFmt formatCode="0.00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crossAx val="518878680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808080"/>
      </a:solidFill>
      <a:prstDash val="solid"/>
    </a:ln>
  </c:spPr>
  <c:printSettings>
    <c:headerFooter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20"/>
    </mc:Choice>
    <mc:Fallback>
      <c:style val="20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0">
              <a:gsLst>
                <a:gs pos="0">
                  <a:srgbClr val="FF9A99"/>
                </a:gs>
                <a:gs pos="100000">
                  <a:srgbClr val="D1403C"/>
                </a:gs>
              </a:gsLst>
              <a:lin ang="5400000"/>
            </a:gradFill>
            <a:ln w="25400">
              <a:noFill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cat>
            <c:strRef>
              <c:f>'Angle 0-60'!$G$6:$H$6</c:f>
              <c:strCache>
                <c:ptCount val="2"/>
                <c:pt idx="0">
                  <c:v>0 deg</c:v>
                </c:pt>
                <c:pt idx="1">
                  <c:v>60 deg</c:v>
                </c:pt>
              </c:strCache>
            </c:strRef>
          </c:cat>
          <c:val>
            <c:numRef>
              <c:f>'Angle 0-60'!$G$10:$H$10</c:f>
              <c:numCache>
                <c:formatCode>0.00</c:formatCode>
                <c:ptCount val="2"/>
                <c:pt idx="0">
                  <c:v>681.73684210526312</c:v>
                </c:pt>
                <c:pt idx="1">
                  <c:v>745.46315789473681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F2-4C41-9424-17290E9FCA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89631144"/>
        <c:axId val="589634568"/>
      </c:barChart>
      <c:catAx>
        <c:axId val="5896311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crossAx val="589634568"/>
        <c:crosses val="autoZero"/>
        <c:auto val="1"/>
        <c:lblAlgn val="ctr"/>
        <c:lblOffset val="100"/>
        <c:noMultiLvlLbl val="0"/>
      </c:catAx>
      <c:valAx>
        <c:axId val="589634568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numFmt formatCode="0.00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crossAx val="589631144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808080"/>
      </a:solidFill>
      <a:prstDash val="solid"/>
    </a:ln>
  </c:spPr>
  <c:printSettings>
    <c:headerFooter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2538215617784599"/>
          <c:y val="4.7619047619047603E-2"/>
          <c:w val="0.50790302527973497"/>
          <c:h val="0.81265875856426995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 rotWithShape="0">
              <a:gsLst>
                <a:gs pos="0">
                  <a:srgbClr val="9BC1FF"/>
                </a:gs>
                <a:gs pos="100000">
                  <a:srgbClr val="3F80CD"/>
                </a:gs>
              </a:gsLst>
              <a:lin ang="5400000"/>
            </a:gradFill>
            <a:ln w="25400">
              <a:noFill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errBars>
            <c:errBarType val="both"/>
            <c:errValType val="cust"/>
            <c:noEndCap val="0"/>
            <c:plus>
              <c:numRef>
                <c:f>'Angle 0-60'!$G$57</c:f>
                <c:numCache>
                  <c:formatCode>General</c:formatCode>
                  <c:ptCount val="1"/>
                  <c:pt idx="0">
                    <c:v>34.347173110152156</c:v>
                  </c:pt>
                </c:numCache>
              </c:numRef>
            </c:plus>
            <c:minus>
              <c:numRef>
                <c:f>'Angle 0-60'!$G$57</c:f>
                <c:numCache>
                  <c:formatCode>General</c:formatCode>
                  <c:ptCount val="1"/>
                  <c:pt idx="0">
                    <c:v>34.347173110152156</c:v>
                  </c:pt>
                </c:numCache>
              </c:numRef>
            </c:minus>
            <c:spPr>
              <a:ln w="3175">
                <a:solidFill>
                  <a:srgbClr val="000000"/>
                </a:solidFill>
                <a:prstDash val="solid"/>
              </a:ln>
            </c:spPr>
          </c:errBars>
          <c:cat>
            <c:strRef>
              <c:f>'Angle 0-60'!$E$19</c:f>
              <c:strCache>
                <c:ptCount val="1"/>
                <c:pt idx="0">
                  <c:v>mean of diff scores</c:v>
                </c:pt>
              </c:strCache>
            </c:strRef>
          </c:cat>
          <c:val>
            <c:numRef>
              <c:f>'Angle 0-60'!$G$19</c:f>
              <c:numCache>
                <c:formatCode>0.000</c:formatCode>
                <c:ptCount val="1"/>
                <c:pt idx="0">
                  <c:v>-63.652631578947371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CC-CD46-ABB7-E823012196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667816"/>
        <c:axId val="518273480"/>
      </c:barChart>
      <c:catAx>
        <c:axId val="5656678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crossAx val="518273480"/>
        <c:crosses val="autoZero"/>
        <c:auto val="1"/>
        <c:lblAlgn val="ctr"/>
        <c:lblOffset val="100"/>
        <c:noMultiLvlLbl val="0"/>
      </c:catAx>
      <c:valAx>
        <c:axId val="518273480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crossAx val="565667816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808080"/>
      </a:solidFill>
      <a:prstDash val="solid"/>
    </a:ln>
  </c:spPr>
  <c:printSettings>
    <c:headerFooter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20"/>
    </mc:Choice>
    <mc:Fallback>
      <c:style val="20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0">
              <a:gsLst>
                <a:gs pos="0">
                  <a:srgbClr val="FF9A99"/>
                </a:gs>
                <a:gs pos="100000">
                  <a:srgbClr val="D1403C"/>
                </a:gs>
              </a:gsLst>
              <a:lin ang="5400000"/>
            </a:gradFill>
            <a:ln w="25400">
              <a:noFill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cat>
            <c:strRef>
              <c:f>'Angle 60-120'!$G$6:$H$6</c:f>
              <c:strCache>
                <c:ptCount val="2"/>
                <c:pt idx="0">
                  <c:v>60 deg</c:v>
                </c:pt>
                <c:pt idx="1">
                  <c:v>120 deg</c:v>
                </c:pt>
              </c:strCache>
            </c:strRef>
          </c:cat>
          <c:val>
            <c:numRef>
              <c:f>'Angle 60-120'!$G$10:$H$10</c:f>
              <c:numCache>
                <c:formatCode>0.00</c:formatCode>
                <c:ptCount val="2"/>
                <c:pt idx="0">
                  <c:v>745.46315789473681</c:v>
                </c:pt>
                <c:pt idx="1">
                  <c:v>1002.0526315789474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B2-494E-8192-4BDE31D1EC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1991192"/>
        <c:axId val="521396648"/>
      </c:barChart>
      <c:catAx>
        <c:axId val="5219911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crossAx val="521396648"/>
        <c:crosses val="autoZero"/>
        <c:auto val="1"/>
        <c:lblAlgn val="ctr"/>
        <c:lblOffset val="100"/>
        <c:noMultiLvlLbl val="0"/>
      </c:catAx>
      <c:valAx>
        <c:axId val="521396648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numFmt formatCode="0.00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crossAx val="521991192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808080"/>
      </a:solidFill>
      <a:prstDash val="solid"/>
    </a:ln>
  </c:spPr>
  <c:printSettings>
    <c:headerFooter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2538215617784599"/>
          <c:y val="4.7619047619047603E-2"/>
          <c:w val="0.50790302527973497"/>
          <c:h val="0.81265875856426995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 rotWithShape="0">
              <a:gsLst>
                <a:gs pos="0">
                  <a:srgbClr val="9BC1FF"/>
                </a:gs>
                <a:gs pos="100000">
                  <a:srgbClr val="3F80CD"/>
                </a:gs>
              </a:gsLst>
              <a:lin ang="5400000"/>
            </a:gradFill>
            <a:ln w="25400">
              <a:noFill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errBars>
            <c:errBarType val="both"/>
            <c:errValType val="cust"/>
            <c:noEndCap val="0"/>
            <c:plus>
              <c:numRef>
                <c:f>'Angle 0-60'!$G$57</c:f>
                <c:numCache>
                  <c:formatCode>General</c:formatCode>
                  <c:ptCount val="1"/>
                  <c:pt idx="0">
                    <c:v>34.347173110152156</c:v>
                  </c:pt>
                </c:numCache>
              </c:numRef>
            </c:plus>
            <c:minus>
              <c:numRef>
                <c:f>'Angle 0-60'!$G$57</c:f>
                <c:numCache>
                  <c:formatCode>General</c:formatCode>
                  <c:ptCount val="1"/>
                  <c:pt idx="0">
                    <c:v>34.347173110152156</c:v>
                  </c:pt>
                </c:numCache>
              </c:numRef>
            </c:minus>
            <c:spPr>
              <a:ln w="3175">
                <a:solidFill>
                  <a:srgbClr val="000000"/>
                </a:solidFill>
                <a:prstDash val="solid"/>
              </a:ln>
            </c:spPr>
          </c:errBars>
          <c:cat>
            <c:strRef>
              <c:f>'Angle 60-120'!$E$19</c:f>
              <c:strCache>
                <c:ptCount val="1"/>
                <c:pt idx="0">
                  <c:v>mean of diff scores</c:v>
                </c:pt>
              </c:strCache>
            </c:strRef>
          </c:cat>
          <c:val>
            <c:numRef>
              <c:f>'Angle 60-120'!$G$19</c:f>
              <c:numCache>
                <c:formatCode>0.000</c:formatCode>
                <c:ptCount val="1"/>
                <c:pt idx="0">
                  <c:v>-253.84210526315789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AB-D24E-B63F-89ED42FA09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4618024"/>
        <c:axId val="596891928"/>
      </c:barChart>
      <c:catAx>
        <c:axId val="5146180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crossAx val="596891928"/>
        <c:crosses val="autoZero"/>
        <c:auto val="1"/>
        <c:lblAlgn val="ctr"/>
        <c:lblOffset val="100"/>
        <c:noMultiLvlLbl val="0"/>
      </c:catAx>
      <c:valAx>
        <c:axId val="596891928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crossAx val="514618024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808080"/>
      </a:solidFill>
      <a:prstDash val="solid"/>
    </a:ln>
  </c:spPr>
  <c:printSettings>
    <c:headerFooter/>
    <c:pageMargins b="1" l="0.75" r="0.75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20"/>
    </mc:Choice>
    <mc:Fallback>
      <c:style val="20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0">
              <a:gsLst>
                <a:gs pos="0">
                  <a:srgbClr val="FF9A99"/>
                </a:gs>
                <a:gs pos="100000">
                  <a:srgbClr val="D1403C"/>
                </a:gs>
              </a:gsLst>
              <a:lin ang="5400000"/>
            </a:gradFill>
            <a:ln w="25400">
              <a:noFill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cat>
            <c:strRef>
              <c:f>'Angle 120-180'!$G$6:$H$6</c:f>
              <c:strCache>
                <c:ptCount val="2"/>
                <c:pt idx="0">
                  <c:v>120 deg</c:v>
                </c:pt>
                <c:pt idx="1">
                  <c:v>180 deg</c:v>
                </c:pt>
              </c:strCache>
            </c:strRef>
          </c:cat>
          <c:val>
            <c:numRef>
              <c:f>'Angle 120-180'!$G$10:$H$10</c:f>
              <c:numCache>
                <c:formatCode>0.00</c:formatCode>
                <c:ptCount val="2"/>
                <c:pt idx="0">
                  <c:v>1002.0526315789474</c:v>
                </c:pt>
                <c:pt idx="1">
                  <c:v>1193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E4-0E40-90EB-09B0C80227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4395800"/>
        <c:axId val="522067864"/>
      </c:barChart>
      <c:catAx>
        <c:axId val="4743958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crossAx val="522067864"/>
        <c:crosses val="autoZero"/>
        <c:auto val="1"/>
        <c:lblAlgn val="ctr"/>
        <c:lblOffset val="100"/>
        <c:noMultiLvlLbl val="0"/>
      </c:catAx>
      <c:valAx>
        <c:axId val="522067864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numFmt formatCode="0.00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crossAx val="474395800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808080"/>
      </a:solidFill>
      <a:prstDash val="solid"/>
    </a:ln>
  </c:spPr>
  <c:printSettings>
    <c:headerFooter/>
    <c:pageMargins b="1" l="0.75" r="0.75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2538215617784599"/>
          <c:y val="4.7619047619047603E-2"/>
          <c:w val="0.50790302527973497"/>
          <c:h val="0.81265875856426995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 rotWithShape="0">
              <a:gsLst>
                <a:gs pos="0">
                  <a:srgbClr val="9BC1FF"/>
                </a:gs>
                <a:gs pos="100000">
                  <a:srgbClr val="3F80CD"/>
                </a:gs>
              </a:gsLst>
              <a:lin ang="5400000"/>
            </a:gradFill>
            <a:ln w="25400">
              <a:noFill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errBars>
            <c:errBarType val="both"/>
            <c:errValType val="cust"/>
            <c:noEndCap val="0"/>
            <c:plus>
              <c:numRef>
                <c:f>'Angle 0-60'!$G$57</c:f>
                <c:numCache>
                  <c:formatCode>General</c:formatCode>
                  <c:ptCount val="1"/>
                  <c:pt idx="0">
                    <c:v>34.347173110152156</c:v>
                  </c:pt>
                </c:numCache>
              </c:numRef>
            </c:plus>
            <c:minus>
              <c:numRef>
                <c:f>'Angle 0-60'!$G$57</c:f>
                <c:numCache>
                  <c:formatCode>General</c:formatCode>
                  <c:ptCount val="1"/>
                  <c:pt idx="0">
                    <c:v>34.347173110152156</c:v>
                  </c:pt>
                </c:numCache>
              </c:numRef>
            </c:minus>
            <c:spPr>
              <a:ln w="3175">
                <a:solidFill>
                  <a:srgbClr val="000000"/>
                </a:solidFill>
                <a:prstDash val="solid"/>
              </a:ln>
            </c:spPr>
          </c:errBars>
          <c:cat>
            <c:strRef>
              <c:f>'Angle 120-180'!$E$19</c:f>
              <c:strCache>
                <c:ptCount val="1"/>
                <c:pt idx="0">
                  <c:v>mean of diff scores</c:v>
                </c:pt>
              </c:strCache>
            </c:strRef>
          </c:cat>
          <c:val>
            <c:numRef>
              <c:f>'Angle 120-180'!$G$19</c:f>
              <c:numCache>
                <c:formatCode>0.000</c:formatCode>
                <c:ptCount val="1"/>
                <c:pt idx="0">
                  <c:v>-188.87368421052631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BE-8B4C-A0D7-EC18B2C890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4375032"/>
        <c:axId val="474378328"/>
      </c:barChart>
      <c:catAx>
        <c:axId val="4743750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crossAx val="474378328"/>
        <c:crosses val="autoZero"/>
        <c:auto val="1"/>
        <c:lblAlgn val="ctr"/>
        <c:lblOffset val="100"/>
        <c:noMultiLvlLbl val="0"/>
      </c:catAx>
      <c:valAx>
        <c:axId val="474378328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crossAx val="474375032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808080"/>
      </a:solidFill>
      <a:prstDash val="solid"/>
    </a:ln>
  </c:spPr>
  <c:printSettings>
    <c:headerFooter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165100</xdr:colOff>
      <xdr:row>31</xdr:row>
      <xdr:rowOff>25400</xdr:rowOff>
    </xdr:from>
    <xdr:to>
      <xdr:col>8</xdr:col>
      <xdr:colOff>1066800</xdr:colOff>
      <xdr:row>51</xdr:row>
      <xdr:rowOff>50800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165100</xdr:colOff>
      <xdr:row>30</xdr:row>
      <xdr:rowOff>38100</xdr:rowOff>
    </xdr:from>
    <xdr:to>
      <xdr:col>7</xdr:col>
      <xdr:colOff>596900</xdr:colOff>
      <xdr:row>51</xdr:row>
      <xdr:rowOff>50800</xdr:rowOff>
    </xdr:to>
    <xdr:graphicFrame macro="">
      <xdr:nvGraphicFramePr>
        <xdr:cNvPr id="2057" name="Chart 3">
          <a:extLst>
            <a:ext uri="{FF2B5EF4-FFF2-40B4-BE49-F238E27FC236}">
              <a16:creationId xmlns:a16="http://schemas.microsoft.com/office/drawing/2014/main" id="{00000000-0008-0000-0100-000009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698500</xdr:colOff>
      <xdr:row>30</xdr:row>
      <xdr:rowOff>12700</xdr:rowOff>
    </xdr:from>
    <xdr:to>
      <xdr:col>9</xdr:col>
      <xdr:colOff>1346200</xdr:colOff>
      <xdr:row>51</xdr:row>
      <xdr:rowOff>50800</xdr:rowOff>
    </xdr:to>
    <xdr:graphicFrame macro="">
      <xdr:nvGraphicFramePr>
        <xdr:cNvPr id="2058" name="Chart 3">
          <a:extLst>
            <a:ext uri="{FF2B5EF4-FFF2-40B4-BE49-F238E27FC236}">
              <a16:creationId xmlns:a16="http://schemas.microsoft.com/office/drawing/2014/main" id="{00000000-0008-0000-0100-00000A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165100</xdr:colOff>
      <xdr:row>30</xdr:row>
      <xdr:rowOff>38100</xdr:rowOff>
    </xdr:from>
    <xdr:to>
      <xdr:col>7</xdr:col>
      <xdr:colOff>596900</xdr:colOff>
      <xdr:row>51</xdr:row>
      <xdr:rowOff>50800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698500</xdr:colOff>
      <xdr:row>30</xdr:row>
      <xdr:rowOff>12700</xdr:rowOff>
    </xdr:from>
    <xdr:to>
      <xdr:col>9</xdr:col>
      <xdr:colOff>1346200</xdr:colOff>
      <xdr:row>51</xdr:row>
      <xdr:rowOff>50800</xdr:rowOff>
    </xdr:to>
    <xdr:graphicFrame macro="">
      <xdr:nvGraphicFramePr>
        <xdr:cNvPr id="3" name="Chart 3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165100</xdr:colOff>
      <xdr:row>30</xdr:row>
      <xdr:rowOff>38100</xdr:rowOff>
    </xdr:from>
    <xdr:to>
      <xdr:col>7</xdr:col>
      <xdr:colOff>596900</xdr:colOff>
      <xdr:row>51</xdr:row>
      <xdr:rowOff>50800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698500</xdr:colOff>
      <xdr:row>30</xdr:row>
      <xdr:rowOff>12700</xdr:rowOff>
    </xdr:from>
    <xdr:to>
      <xdr:col>9</xdr:col>
      <xdr:colOff>1346200</xdr:colOff>
      <xdr:row>51</xdr:row>
      <xdr:rowOff>50800</xdr:rowOff>
    </xdr:to>
    <xdr:graphicFrame macro="">
      <xdr:nvGraphicFramePr>
        <xdr:cNvPr id="3" name="Chart 3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01"/>
  <sheetViews>
    <sheetView view="pageLayout" workbookViewId="0">
      <selection activeCell="A4" sqref="A4"/>
    </sheetView>
  </sheetViews>
  <sheetFormatPr baseColWidth="10" defaultRowHeight="13" x14ac:dyDescent="0.15"/>
  <cols>
    <col min="1" max="1" width="8.33203125" customWidth="1"/>
    <col min="2" max="2" width="8.5" customWidth="1"/>
    <col min="3" max="3" width="3.33203125" customWidth="1"/>
    <col min="4" max="4" width="13.1640625" customWidth="1"/>
    <col min="5" max="5" width="1.5" customWidth="1"/>
    <col min="6" max="6" width="8.5" customWidth="1"/>
    <col min="7" max="7" width="9" customWidth="1"/>
    <col min="8" max="8" width="1.6640625" customWidth="1"/>
    <col min="9" max="9" width="16" customWidth="1"/>
  </cols>
  <sheetData>
    <row r="1" spans="1:9" x14ac:dyDescent="0.15">
      <c r="A1" s="1" t="s">
        <v>21</v>
      </c>
    </row>
    <row r="2" spans="1:9" ht="6" customHeight="1" x14ac:dyDescent="0.15"/>
    <row r="3" spans="1:9" x14ac:dyDescent="0.15">
      <c r="A3" s="65" t="s">
        <v>79</v>
      </c>
    </row>
    <row r="4" spans="1:9" x14ac:dyDescent="0.15">
      <c r="A4" s="28" t="s">
        <v>18</v>
      </c>
    </row>
    <row r="5" spans="1:9" ht="7" customHeight="1" x14ac:dyDescent="0.15"/>
    <row r="6" spans="1:9" x14ac:dyDescent="0.15">
      <c r="A6" s="2" t="s">
        <v>19</v>
      </c>
      <c r="B6" s="2" t="s">
        <v>20</v>
      </c>
      <c r="F6" s="5" t="str">
        <f>A6</f>
        <v>Females</v>
      </c>
      <c r="G6" s="5" t="str">
        <f>B6</f>
        <v>Males</v>
      </c>
      <c r="H6" s="5"/>
    </row>
    <row r="7" spans="1:9" ht="14" thickBot="1" x14ac:dyDescent="0.2">
      <c r="A7" s="26">
        <v>756</v>
      </c>
      <c r="B7" s="26">
        <v>605</v>
      </c>
      <c r="D7" s="8" t="s">
        <v>54</v>
      </c>
      <c r="E7" s="8"/>
      <c r="F7" s="20">
        <f>COUNT(A7:A101)</f>
        <v>95</v>
      </c>
      <c r="G7" s="20">
        <f>COUNT(B7:B101)</f>
        <v>60</v>
      </c>
      <c r="H7" s="21"/>
      <c r="I7" s="22" t="s">
        <v>44</v>
      </c>
    </row>
    <row r="8" spans="1:9" x14ac:dyDescent="0.15">
      <c r="A8" s="26">
        <v>620</v>
      </c>
      <c r="B8" s="26">
        <v>542</v>
      </c>
      <c r="D8" s="8" t="s">
        <v>60</v>
      </c>
      <c r="E8" s="8"/>
      <c r="F8" s="30">
        <f>MODE(A7:A101)</f>
        <v>756</v>
      </c>
      <c r="G8" s="31">
        <f>MODE(B7:B101)</f>
        <v>605</v>
      </c>
      <c r="H8" s="32"/>
      <c r="I8" s="22" t="s">
        <v>74</v>
      </c>
    </row>
    <row r="9" spans="1:9" x14ac:dyDescent="0.15">
      <c r="A9" s="26">
        <v>779</v>
      </c>
      <c r="B9" s="26">
        <v>835</v>
      </c>
      <c r="D9" s="8" t="s">
        <v>59</v>
      </c>
      <c r="E9" s="8"/>
      <c r="F9" s="33">
        <f>MEDIAN(A7:A101)</f>
        <v>827</v>
      </c>
      <c r="G9" s="34">
        <f>MEDIAN(B7:B101)</f>
        <v>767.5</v>
      </c>
      <c r="H9" s="32"/>
      <c r="I9" s="22" t="s">
        <v>75</v>
      </c>
    </row>
    <row r="10" spans="1:9" ht="14" thickBot="1" x14ac:dyDescent="0.2">
      <c r="A10" s="26">
        <v>831</v>
      </c>
      <c r="B10" s="26">
        <v>1227</v>
      </c>
      <c r="D10" s="8" t="s">
        <v>55</v>
      </c>
      <c r="E10" s="8"/>
      <c r="F10" s="35">
        <f>AVERAGE(A7:A101)</f>
        <v>853.48421052631579</v>
      </c>
      <c r="G10" s="36">
        <f>AVERAGE(B7:B101)</f>
        <v>795.0333333333333</v>
      </c>
      <c r="H10" s="32"/>
      <c r="I10" s="22" t="s">
        <v>76</v>
      </c>
    </row>
    <row r="11" spans="1:9" x14ac:dyDescent="0.15">
      <c r="A11" s="26">
        <v>1318</v>
      </c>
      <c r="B11" s="26">
        <v>605</v>
      </c>
      <c r="D11" s="8" t="s">
        <v>61</v>
      </c>
      <c r="E11" s="8"/>
      <c r="F11" s="37">
        <f>MIN(A7:A101)</f>
        <v>528</v>
      </c>
      <c r="G11" s="37">
        <f>MIN(B7:B101)</f>
        <v>470</v>
      </c>
      <c r="H11" s="32"/>
      <c r="I11" s="22" t="s">
        <v>39</v>
      </c>
    </row>
    <row r="12" spans="1:9" ht="14" thickBot="1" x14ac:dyDescent="0.2">
      <c r="A12" s="26">
        <v>780</v>
      </c>
      <c r="B12" s="26">
        <v>769</v>
      </c>
      <c r="D12" s="8" t="s">
        <v>69</v>
      </c>
      <c r="E12" s="8"/>
      <c r="F12" s="38">
        <f>MAX(A7:A101)</f>
        <v>1500</v>
      </c>
      <c r="G12" s="38">
        <f>MAX(B7:B101)</f>
        <v>1277</v>
      </c>
      <c r="H12" s="32"/>
      <c r="I12" s="22" t="s">
        <v>40</v>
      </c>
    </row>
    <row r="13" spans="1:9" x14ac:dyDescent="0.15">
      <c r="A13" s="26">
        <v>1303</v>
      </c>
      <c r="B13" s="26">
        <v>706</v>
      </c>
      <c r="D13" s="8" t="s">
        <v>70</v>
      </c>
      <c r="E13" s="8"/>
      <c r="F13" s="30">
        <f>F12-F11</f>
        <v>972</v>
      </c>
      <c r="G13" s="31">
        <f>G12-G11</f>
        <v>807</v>
      </c>
      <c r="H13" s="32"/>
      <c r="I13" s="22" t="s">
        <v>38</v>
      </c>
    </row>
    <row r="14" spans="1:9" x14ac:dyDescent="0.15">
      <c r="A14" s="26">
        <v>756</v>
      </c>
      <c r="B14" s="26">
        <v>886</v>
      </c>
      <c r="D14" s="8" t="s">
        <v>57</v>
      </c>
      <c r="E14" s="8"/>
      <c r="F14" s="33">
        <f>STDEV(A7:A101)</f>
        <v>190.44979587292914</v>
      </c>
      <c r="G14" s="34">
        <f>STDEV(B7:B101)</f>
        <v>201.25546348340669</v>
      </c>
      <c r="H14" s="32"/>
      <c r="I14" s="22" t="s">
        <v>77</v>
      </c>
    </row>
    <row r="15" spans="1:9" x14ac:dyDescent="0.15">
      <c r="A15" s="26">
        <v>592</v>
      </c>
      <c r="B15" s="26">
        <v>529</v>
      </c>
      <c r="D15" s="8" t="s">
        <v>58</v>
      </c>
      <c r="E15" s="8"/>
      <c r="F15" s="33">
        <f>VAR(A7:A101)</f>
        <v>36271.124748040384</v>
      </c>
      <c r="G15" s="34">
        <f>VAR(B7:B101)</f>
        <v>40503.761581920844</v>
      </c>
      <c r="H15" s="32"/>
      <c r="I15" s="22" t="s">
        <v>78</v>
      </c>
    </row>
    <row r="16" spans="1:9" x14ac:dyDescent="0.15">
      <c r="A16" s="26">
        <v>882</v>
      </c>
      <c r="B16" s="26">
        <v>1123</v>
      </c>
      <c r="D16" s="8" t="s">
        <v>56</v>
      </c>
      <c r="E16" s="8"/>
      <c r="F16" s="33">
        <f>F14/SQRT(F7)</f>
        <v>19.539736772466185</v>
      </c>
      <c r="G16" s="34">
        <f>G14/SQRT(G7)</f>
        <v>25.981968613482966</v>
      </c>
      <c r="H16" s="32"/>
      <c r="I16" s="22" t="s">
        <v>4</v>
      </c>
    </row>
    <row r="17" spans="1:9" x14ac:dyDescent="0.15">
      <c r="A17" s="26">
        <v>801</v>
      </c>
      <c r="B17" s="26">
        <v>818</v>
      </c>
      <c r="D17" s="8" t="s">
        <v>71</v>
      </c>
      <c r="E17" s="8"/>
      <c r="F17" s="33">
        <f>F10+F56</f>
        <v>891.7813908677424</v>
      </c>
      <c r="G17" s="34">
        <f>G10+G56</f>
        <v>845.95705606320996</v>
      </c>
      <c r="H17" s="32"/>
      <c r="I17" s="22"/>
    </row>
    <row r="18" spans="1:9" x14ac:dyDescent="0.15">
      <c r="A18" s="26">
        <v>688</v>
      </c>
      <c r="B18" s="26">
        <v>979</v>
      </c>
      <c r="D18" s="8" t="s">
        <v>72</v>
      </c>
      <c r="E18" s="8"/>
      <c r="F18" s="33">
        <f>F10-F56</f>
        <v>815.18703018488918</v>
      </c>
      <c r="G18" s="34">
        <f>G10-G56</f>
        <v>744.10961060345664</v>
      </c>
      <c r="H18" s="32"/>
      <c r="I18" s="22"/>
    </row>
    <row r="19" spans="1:9" ht="14" thickBot="1" x14ac:dyDescent="0.2">
      <c r="A19" s="26">
        <v>928</v>
      </c>
      <c r="B19" s="26">
        <v>1014</v>
      </c>
      <c r="D19" s="8" t="s">
        <v>73</v>
      </c>
      <c r="E19" s="8"/>
      <c r="F19" s="35">
        <f>F56*2</f>
        <v>76.594360682853264</v>
      </c>
      <c r="G19" s="36">
        <f>G56*2</f>
        <v>101.84744545975337</v>
      </c>
      <c r="H19" s="32"/>
      <c r="I19" s="22" t="s">
        <v>43</v>
      </c>
    </row>
    <row r="20" spans="1:9" x14ac:dyDescent="0.15">
      <c r="A20" s="26">
        <v>939</v>
      </c>
      <c r="B20" s="26">
        <v>823</v>
      </c>
      <c r="D20" s="8"/>
      <c r="E20" s="8"/>
      <c r="F20" s="32"/>
      <c r="G20" s="32"/>
      <c r="H20" s="32"/>
      <c r="I20" s="49"/>
    </row>
    <row r="21" spans="1:9" x14ac:dyDescent="0.15">
      <c r="A21" s="26">
        <v>665</v>
      </c>
      <c r="B21" s="26">
        <v>700</v>
      </c>
      <c r="D21" s="8" t="s">
        <v>49</v>
      </c>
      <c r="E21" s="8"/>
      <c r="F21" s="40">
        <f>F10-G10</f>
        <v>58.450877192982489</v>
      </c>
      <c r="G21" s="25" t="s">
        <v>28</v>
      </c>
      <c r="H21" s="40"/>
    </row>
    <row r="22" spans="1:9" x14ac:dyDescent="0.15">
      <c r="A22" s="26">
        <v>940</v>
      </c>
      <c r="B22" s="26">
        <v>603</v>
      </c>
      <c r="D22" s="8" t="s">
        <v>48</v>
      </c>
      <c r="E22" s="8"/>
      <c r="F22" s="40">
        <f>SQRT(((((F7-1)*F15)+((G7-1)*G15))/(F7+G7-2))*((1/F7)+(1/G7)))</f>
        <v>32.104583199405326</v>
      </c>
      <c r="G22" s="25" t="s">
        <v>30</v>
      </c>
      <c r="H22" s="40"/>
    </row>
    <row r="23" spans="1:9" x14ac:dyDescent="0.15">
      <c r="A23" s="26">
        <v>1071</v>
      </c>
      <c r="B23" s="26">
        <v>944</v>
      </c>
      <c r="D23" s="8"/>
      <c r="E23" s="8"/>
      <c r="F23" s="40"/>
      <c r="G23" s="25"/>
      <c r="H23" s="40"/>
    </row>
    <row r="24" spans="1:9" x14ac:dyDescent="0.15">
      <c r="A24" s="26">
        <v>763</v>
      </c>
      <c r="B24" s="26">
        <v>928</v>
      </c>
      <c r="D24" s="9" t="s">
        <v>51</v>
      </c>
      <c r="E24" s="11"/>
      <c r="F24" s="44">
        <f>(F27*2)/SQRT(F28)</f>
        <v>0.29437998402223015</v>
      </c>
      <c r="G24" s="43" t="s">
        <v>45</v>
      </c>
      <c r="H24" s="56"/>
      <c r="I24" s="3"/>
    </row>
    <row r="25" spans="1:9" x14ac:dyDescent="0.15">
      <c r="A25" s="26">
        <v>1006</v>
      </c>
      <c r="B25" s="26">
        <v>624</v>
      </c>
      <c r="D25" s="10" t="s">
        <v>31</v>
      </c>
      <c r="E25" s="12"/>
      <c r="F25" s="57">
        <f>(F27^2)/((F27^2)+F28)</f>
        <v>2.1205479292480199E-2</v>
      </c>
      <c r="G25" s="46" t="s">
        <v>32</v>
      </c>
      <c r="H25" s="58"/>
      <c r="I25" s="4"/>
    </row>
    <row r="26" spans="1:9" x14ac:dyDescent="0.15">
      <c r="A26" s="26">
        <v>692</v>
      </c>
      <c r="B26" s="26">
        <v>747</v>
      </c>
      <c r="D26" s="8"/>
      <c r="E26" s="8"/>
      <c r="F26" s="13"/>
      <c r="G26" s="42"/>
      <c r="H26" s="42"/>
    </row>
    <row r="27" spans="1:9" x14ac:dyDescent="0.15">
      <c r="A27" s="26">
        <v>615</v>
      </c>
      <c r="B27" s="26">
        <v>516</v>
      </c>
      <c r="C27" s="51"/>
      <c r="D27" s="9" t="s">
        <v>50</v>
      </c>
      <c r="E27" s="11"/>
      <c r="F27" s="44">
        <f>F21/F22</f>
        <v>1.8206396522869412</v>
      </c>
      <c r="G27" s="43" t="s">
        <v>41</v>
      </c>
      <c r="H27" s="43"/>
      <c r="I27" s="3"/>
    </row>
    <row r="28" spans="1:9" x14ac:dyDescent="0.15">
      <c r="A28" s="26">
        <v>1129</v>
      </c>
      <c r="B28" s="26">
        <v>988</v>
      </c>
      <c r="C28" s="51"/>
      <c r="D28" s="15" t="s">
        <v>47</v>
      </c>
      <c r="E28" s="16"/>
      <c r="F28" s="52">
        <f>F7+G7-2</f>
        <v>153</v>
      </c>
      <c r="G28" s="45" t="s">
        <v>5</v>
      </c>
      <c r="H28" s="23"/>
      <c r="I28" s="17"/>
    </row>
    <row r="29" spans="1:9" x14ac:dyDescent="0.15">
      <c r="A29" s="26">
        <v>742</v>
      </c>
      <c r="B29" s="26">
        <v>470</v>
      </c>
      <c r="C29" s="51"/>
      <c r="D29" s="15" t="s">
        <v>53</v>
      </c>
      <c r="E29" s="16"/>
      <c r="F29" s="18">
        <f>TDIST(ABS(F27),F28,1)</f>
        <v>3.5307804770832091E-2</v>
      </c>
      <c r="G29" s="45" t="s">
        <v>42</v>
      </c>
      <c r="H29" s="23"/>
      <c r="I29" s="17"/>
    </row>
    <row r="30" spans="1:9" x14ac:dyDescent="0.15">
      <c r="A30" s="26">
        <v>727</v>
      </c>
      <c r="B30" s="26">
        <v>520</v>
      </c>
      <c r="D30" s="10" t="s">
        <v>52</v>
      </c>
      <c r="E30" s="12"/>
      <c r="F30" s="14">
        <f>TDIST(ABS(F27),F28,2)</f>
        <v>7.0615609541664182E-2</v>
      </c>
      <c r="G30" s="46" t="s">
        <v>42</v>
      </c>
      <c r="H30" s="46"/>
      <c r="I30" s="4"/>
    </row>
    <row r="31" spans="1:9" x14ac:dyDescent="0.15">
      <c r="A31" s="26">
        <v>743</v>
      </c>
      <c r="B31" s="26">
        <v>635</v>
      </c>
      <c r="D31" s="16"/>
      <c r="E31" s="16"/>
      <c r="F31" s="18"/>
      <c r="G31" s="45"/>
      <c r="H31" s="45"/>
      <c r="I31" s="51"/>
    </row>
    <row r="32" spans="1:9" x14ac:dyDescent="0.15">
      <c r="A32" s="26">
        <v>1025</v>
      </c>
      <c r="B32" s="26">
        <v>741</v>
      </c>
      <c r="D32" s="16"/>
      <c r="E32" s="16"/>
      <c r="F32" s="18"/>
      <c r="G32" s="45"/>
      <c r="H32" s="45"/>
      <c r="I32" s="51"/>
    </row>
    <row r="33" spans="1:8" x14ac:dyDescent="0.15">
      <c r="A33" s="26">
        <v>1351</v>
      </c>
      <c r="B33" s="26">
        <v>731</v>
      </c>
      <c r="D33" s="8"/>
      <c r="E33" s="8"/>
      <c r="F33" s="40"/>
      <c r="G33" s="40"/>
      <c r="H33" s="40"/>
    </row>
    <row r="34" spans="1:8" x14ac:dyDescent="0.15">
      <c r="A34" s="26">
        <v>1093</v>
      </c>
      <c r="B34" s="26">
        <v>567</v>
      </c>
      <c r="G34" s="40"/>
      <c r="H34" s="40"/>
    </row>
    <row r="35" spans="1:8" x14ac:dyDescent="0.15">
      <c r="A35" s="26">
        <v>1178</v>
      </c>
      <c r="B35" s="26">
        <v>822</v>
      </c>
      <c r="G35" s="40"/>
      <c r="H35" s="40"/>
    </row>
    <row r="36" spans="1:8" x14ac:dyDescent="0.15">
      <c r="A36" s="26">
        <v>806</v>
      </c>
      <c r="B36" s="26">
        <v>1118</v>
      </c>
      <c r="G36" s="40"/>
      <c r="H36" s="40"/>
    </row>
    <row r="37" spans="1:8" x14ac:dyDescent="0.15">
      <c r="A37" s="26">
        <v>655</v>
      </c>
      <c r="B37" s="26">
        <v>1080</v>
      </c>
      <c r="G37" s="40"/>
      <c r="H37" s="40"/>
    </row>
    <row r="38" spans="1:8" x14ac:dyDescent="0.15">
      <c r="A38" s="26">
        <v>827</v>
      </c>
      <c r="B38" s="26">
        <v>815</v>
      </c>
      <c r="D38" s="6"/>
      <c r="E38" s="6"/>
    </row>
    <row r="39" spans="1:8" x14ac:dyDescent="0.15">
      <c r="A39" s="26">
        <v>718</v>
      </c>
      <c r="B39" s="26">
        <v>657</v>
      </c>
    </row>
    <row r="40" spans="1:8" x14ac:dyDescent="0.15">
      <c r="A40" s="26">
        <v>696</v>
      </c>
      <c r="B40" s="26">
        <v>598</v>
      </c>
    </row>
    <row r="41" spans="1:8" x14ac:dyDescent="0.15">
      <c r="A41" s="26">
        <v>592</v>
      </c>
      <c r="B41" s="26">
        <v>1277</v>
      </c>
    </row>
    <row r="42" spans="1:8" x14ac:dyDescent="0.15">
      <c r="A42" s="26">
        <v>805</v>
      </c>
      <c r="B42" s="26">
        <v>891</v>
      </c>
    </row>
    <row r="43" spans="1:8" x14ac:dyDescent="0.15">
      <c r="A43" s="26">
        <v>1122</v>
      </c>
      <c r="B43" s="26">
        <v>933</v>
      </c>
    </row>
    <row r="44" spans="1:8" x14ac:dyDescent="0.15">
      <c r="A44" s="26">
        <v>723</v>
      </c>
      <c r="B44" s="26">
        <v>975</v>
      </c>
    </row>
    <row r="45" spans="1:8" x14ac:dyDescent="0.15">
      <c r="A45" s="26">
        <v>621</v>
      </c>
      <c r="B45" s="26">
        <v>845</v>
      </c>
    </row>
    <row r="46" spans="1:8" x14ac:dyDescent="0.15">
      <c r="A46" s="26">
        <v>821</v>
      </c>
      <c r="B46" s="26">
        <v>686</v>
      </c>
    </row>
    <row r="47" spans="1:8" x14ac:dyDescent="0.15">
      <c r="A47" s="26">
        <v>731</v>
      </c>
      <c r="B47" s="26">
        <v>548</v>
      </c>
    </row>
    <row r="48" spans="1:8" x14ac:dyDescent="0.15">
      <c r="A48" s="26">
        <v>830</v>
      </c>
      <c r="B48" s="26">
        <v>877</v>
      </c>
    </row>
    <row r="49" spans="1:9" x14ac:dyDescent="0.15">
      <c r="A49" s="26">
        <v>933</v>
      </c>
      <c r="B49" s="26">
        <v>833</v>
      </c>
    </row>
    <row r="50" spans="1:9" x14ac:dyDescent="0.15">
      <c r="A50" s="26">
        <v>972</v>
      </c>
      <c r="B50" s="26">
        <v>1072</v>
      </c>
    </row>
    <row r="51" spans="1:9" x14ac:dyDescent="0.15">
      <c r="A51" s="26">
        <v>749</v>
      </c>
      <c r="B51" s="26">
        <v>660</v>
      </c>
    </row>
    <row r="52" spans="1:9" x14ac:dyDescent="0.15">
      <c r="A52" s="26">
        <v>769</v>
      </c>
      <c r="B52" s="26">
        <v>982</v>
      </c>
    </row>
    <row r="53" spans="1:9" x14ac:dyDescent="0.15">
      <c r="A53" s="26">
        <v>979</v>
      </c>
      <c r="B53" s="26">
        <v>748</v>
      </c>
      <c r="D53" s="19"/>
    </row>
    <row r="54" spans="1:9" x14ac:dyDescent="0.15">
      <c r="A54" s="26">
        <v>595</v>
      </c>
      <c r="B54" s="26">
        <v>687</v>
      </c>
      <c r="D54" t="s">
        <v>63</v>
      </c>
    </row>
    <row r="55" spans="1:9" x14ac:dyDescent="0.15">
      <c r="A55" s="26">
        <v>923</v>
      </c>
      <c r="B55" s="26">
        <v>821</v>
      </c>
    </row>
    <row r="56" spans="1:9" x14ac:dyDescent="0.15">
      <c r="A56" s="26">
        <v>551</v>
      </c>
      <c r="B56" s="26">
        <v>765</v>
      </c>
      <c r="D56" s="8" t="s">
        <v>62</v>
      </c>
      <c r="E56" s="8"/>
      <c r="F56" s="32">
        <f>CONFIDENCE(0.05,F14,F7)</f>
        <v>38.297180341426632</v>
      </c>
      <c r="G56" s="32">
        <f>CONFIDENCE(0.05,G14,G7)</f>
        <v>50.923722729876687</v>
      </c>
      <c r="H56" s="32"/>
      <c r="I56" s="22" t="s">
        <v>16</v>
      </c>
    </row>
    <row r="57" spans="1:9" x14ac:dyDescent="0.15">
      <c r="A57" s="26">
        <v>640</v>
      </c>
      <c r="B57" s="26">
        <v>491</v>
      </c>
    </row>
    <row r="58" spans="1:9" x14ac:dyDescent="0.15">
      <c r="A58" s="26">
        <v>962</v>
      </c>
      <c r="B58" s="26">
        <v>766</v>
      </c>
      <c r="D58" s="9" t="s">
        <v>46</v>
      </c>
      <c r="E58" s="11"/>
      <c r="F58" s="53">
        <f>TINV(F60,8)</f>
        <v>2.0845347061899506</v>
      </c>
      <c r="G58" s="43" t="s">
        <v>6</v>
      </c>
      <c r="H58" s="43"/>
      <c r="I58" s="3"/>
    </row>
    <row r="59" spans="1:9" x14ac:dyDescent="0.15">
      <c r="A59" s="26">
        <v>823</v>
      </c>
      <c r="B59" s="26">
        <v>778</v>
      </c>
      <c r="D59" s="15" t="s">
        <v>53</v>
      </c>
      <c r="E59" s="16"/>
      <c r="F59" s="54">
        <f>TTEST(A7:A101,B7:B101,1,2)</f>
        <v>3.5307804770832091E-2</v>
      </c>
      <c r="G59" s="23" t="s">
        <v>36</v>
      </c>
      <c r="H59" s="23"/>
      <c r="I59" s="17"/>
    </row>
    <row r="60" spans="1:9" x14ac:dyDescent="0.15">
      <c r="A60" s="26">
        <v>954</v>
      </c>
      <c r="B60" s="26">
        <v>641</v>
      </c>
      <c r="D60" s="10" t="s">
        <v>52</v>
      </c>
      <c r="E60" s="12"/>
      <c r="F60" s="55">
        <f>TTEST(A7:A101,B7:B101,2,2)</f>
        <v>7.0615609541664182E-2</v>
      </c>
      <c r="G60" s="24" t="s">
        <v>36</v>
      </c>
      <c r="H60" s="24"/>
      <c r="I60" s="4"/>
    </row>
    <row r="61" spans="1:9" x14ac:dyDescent="0.15">
      <c r="A61" s="26">
        <v>900</v>
      </c>
      <c r="B61" s="26">
        <v>853</v>
      </c>
    </row>
    <row r="62" spans="1:9" x14ac:dyDescent="0.15">
      <c r="A62" s="26">
        <v>1084</v>
      </c>
      <c r="B62" s="26">
        <v>554</v>
      </c>
    </row>
    <row r="63" spans="1:9" x14ac:dyDescent="0.15">
      <c r="A63" s="26">
        <v>756</v>
      </c>
      <c r="B63" s="26">
        <v>754</v>
      </c>
    </row>
    <row r="64" spans="1:9" x14ac:dyDescent="0.15">
      <c r="A64" s="26">
        <v>742</v>
      </c>
      <c r="B64" s="26">
        <v>628</v>
      </c>
    </row>
    <row r="65" spans="1:2" x14ac:dyDescent="0.15">
      <c r="A65" s="26">
        <v>720</v>
      </c>
      <c r="B65" s="26">
        <v>1122</v>
      </c>
    </row>
    <row r="66" spans="1:2" x14ac:dyDescent="0.15">
      <c r="A66" s="26">
        <v>885</v>
      </c>
      <c r="B66" s="26">
        <v>1250</v>
      </c>
    </row>
    <row r="67" spans="1:2" x14ac:dyDescent="0.15">
      <c r="A67" s="26">
        <v>859</v>
      </c>
      <c r="B67" s="26"/>
    </row>
    <row r="68" spans="1:2" x14ac:dyDescent="0.15">
      <c r="A68" s="26">
        <v>1107</v>
      </c>
      <c r="B68" s="26"/>
    </row>
    <row r="69" spans="1:2" x14ac:dyDescent="0.15">
      <c r="A69" s="26">
        <v>725</v>
      </c>
      <c r="B69" s="26"/>
    </row>
    <row r="70" spans="1:2" x14ac:dyDescent="0.15">
      <c r="A70" s="26">
        <v>1165</v>
      </c>
      <c r="B70" s="26"/>
    </row>
    <row r="71" spans="1:2" x14ac:dyDescent="0.15">
      <c r="A71" s="26">
        <v>1065</v>
      </c>
      <c r="B71" s="26"/>
    </row>
    <row r="72" spans="1:2" x14ac:dyDescent="0.15">
      <c r="A72" s="26">
        <v>1073</v>
      </c>
      <c r="B72" s="26"/>
    </row>
    <row r="73" spans="1:2" x14ac:dyDescent="0.15">
      <c r="A73" s="26">
        <v>869</v>
      </c>
      <c r="B73" s="26"/>
    </row>
    <row r="74" spans="1:2" x14ac:dyDescent="0.15">
      <c r="A74" s="26">
        <v>868</v>
      </c>
      <c r="B74" s="26"/>
    </row>
    <row r="75" spans="1:2" x14ac:dyDescent="0.15">
      <c r="A75" s="26">
        <v>890</v>
      </c>
      <c r="B75" s="26"/>
    </row>
    <row r="76" spans="1:2" x14ac:dyDescent="0.15">
      <c r="A76" s="26">
        <v>966</v>
      </c>
      <c r="B76" s="26"/>
    </row>
    <row r="77" spans="1:2" x14ac:dyDescent="0.15">
      <c r="A77" s="26">
        <v>741</v>
      </c>
      <c r="B77" s="26"/>
    </row>
    <row r="78" spans="1:2" x14ac:dyDescent="0.15">
      <c r="A78" s="26">
        <v>926</v>
      </c>
      <c r="B78" s="26"/>
    </row>
    <row r="79" spans="1:2" x14ac:dyDescent="0.15">
      <c r="A79" s="26">
        <v>621</v>
      </c>
      <c r="B79" s="26"/>
    </row>
    <row r="80" spans="1:2" x14ac:dyDescent="0.15">
      <c r="A80" s="26">
        <v>691</v>
      </c>
      <c r="B80" s="26"/>
    </row>
    <row r="81" spans="1:2" x14ac:dyDescent="0.15">
      <c r="A81" s="26">
        <v>617</v>
      </c>
      <c r="B81" s="26"/>
    </row>
    <row r="82" spans="1:2" x14ac:dyDescent="0.15">
      <c r="A82" s="26">
        <v>983</v>
      </c>
      <c r="B82" s="26"/>
    </row>
    <row r="83" spans="1:2" x14ac:dyDescent="0.15">
      <c r="A83" s="26">
        <v>844</v>
      </c>
      <c r="B83" s="26"/>
    </row>
    <row r="84" spans="1:2" x14ac:dyDescent="0.15">
      <c r="A84" s="26">
        <v>837</v>
      </c>
      <c r="B84" s="26"/>
    </row>
    <row r="85" spans="1:2" x14ac:dyDescent="0.15">
      <c r="A85" s="26">
        <v>718</v>
      </c>
      <c r="B85" s="26"/>
    </row>
    <row r="86" spans="1:2" x14ac:dyDescent="0.15">
      <c r="A86" s="26">
        <v>686</v>
      </c>
      <c r="B86" s="26"/>
    </row>
    <row r="87" spans="1:2" x14ac:dyDescent="0.15">
      <c r="A87" s="26">
        <v>740</v>
      </c>
      <c r="B87" s="26"/>
    </row>
    <row r="88" spans="1:2" x14ac:dyDescent="0.15">
      <c r="A88" s="26">
        <v>717</v>
      </c>
      <c r="B88" s="26"/>
    </row>
    <row r="89" spans="1:2" x14ac:dyDescent="0.15">
      <c r="A89" s="26">
        <v>861</v>
      </c>
      <c r="B89" s="26"/>
    </row>
    <row r="90" spans="1:2" x14ac:dyDescent="0.15">
      <c r="A90" s="26">
        <v>627</v>
      </c>
      <c r="B90" s="26"/>
    </row>
    <row r="91" spans="1:2" x14ac:dyDescent="0.15">
      <c r="A91" s="26">
        <v>696</v>
      </c>
      <c r="B91" s="26"/>
    </row>
    <row r="92" spans="1:2" x14ac:dyDescent="0.15">
      <c r="A92" s="26">
        <v>1081</v>
      </c>
      <c r="B92" s="26"/>
    </row>
    <row r="93" spans="1:2" x14ac:dyDescent="0.15">
      <c r="A93" s="26">
        <v>973</v>
      </c>
      <c r="B93" s="26"/>
    </row>
    <row r="94" spans="1:2" x14ac:dyDescent="0.15">
      <c r="A94" s="26">
        <v>1500</v>
      </c>
      <c r="B94" s="26"/>
    </row>
    <row r="95" spans="1:2" x14ac:dyDescent="0.15">
      <c r="A95" s="26">
        <v>873</v>
      </c>
      <c r="B95" s="26"/>
    </row>
    <row r="96" spans="1:2" x14ac:dyDescent="0.15">
      <c r="A96" s="26">
        <v>528</v>
      </c>
      <c r="B96" s="26"/>
    </row>
    <row r="97" spans="1:2" x14ac:dyDescent="0.15">
      <c r="A97" s="26">
        <v>926</v>
      </c>
      <c r="B97" s="26"/>
    </row>
    <row r="98" spans="1:2" x14ac:dyDescent="0.15">
      <c r="A98" s="26">
        <v>1193</v>
      </c>
      <c r="B98" s="26"/>
    </row>
    <row r="99" spans="1:2" x14ac:dyDescent="0.15">
      <c r="A99" s="26">
        <v>888</v>
      </c>
      <c r="B99" s="26"/>
    </row>
    <row r="100" spans="1:2" x14ac:dyDescent="0.15">
      <c r="A100" s="26">
        <v>744</v>
      </c>
      <c r="B100" s="26"/>
    </row>
    <row r="101" spans="1:2" x14ac:dyDescent="0.15">
      <c r="A101" s="26">
        <v>886</v>
      </c>
      <c r="B101" s="26"/>
    </row>
  </sheetData>
  <phoneticPr fontId="6" type="noConversion"/>
  <pageMargins left="0.75" right="0.75" top="0.75" bottom="0.75" header="0.5" footer="0.5"/>
  <pageSetup orientation="portrait" horizontalDpi="4294967292" verticalDpi="4294967292"/>
  <headerFooter>
    <oddFooter>&amp;C&amp;"Arial Narrow,Italic"prepared by T. Ludwig, Hope College</oddFooter>
  </headerFooter>
  <drawing r:id="rId1"/>
  <extLst>
    <ext xmlns:mx="http://schemas.microsoft.com/office/mac/excel/2008/main" uri="http://schemas.microsoft.com/office/mac/excel/2008/main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01"/>
  <sheetViews>
    <sheetView view="pageLayout" workbookViewId="0">
      <selection activeCell="A4" sqref="A4"/>
    </sheetView>
  </sheetViews>
  <sheetFormatPr baseColWidth="10" defaultRowHeight="13" x14ac:dyDescent="0.15"/>
  <cols>
    <col min="1" max="2" width="5.83203125" customWidth="1"/>
    <col min="3" max="3" width="4.83203125" customWidth="1"/>
    <col min="4" max="4" width="6.6640625" customWidth="1"/>
    <col min="5" max="5" width="13.1640625" customWidth="1"/>
    <col min="6" max="6" width="1.5" customWidth="1"/>
    <col min="7" max="7" width="8.5" customWidth="1"/>
    <col min="8" max="8" width="9" customWidth="1"/>
    <col min="9" max="9" width="1.6640625" customWidth="1"/>
    <col min="10" max="10" width="16.33203125" customWidth="1"/>
  </cols>
  <sheetData>
    <row r="1" spans="1:10" x14ac:dyDescent="0.15">
      <c r="A1" s="27" t="s">
        <v>22</v>
      </c>
    </row>
    <row r="2" spans="1:10" ht="6" customHeight="1" x14ac:dyDescent="0.15"/>
    <row r="3" spans="1:10" x14ac:dyDescent="0.15">
      <c r="A3" s="65" t="s">
        <v>79</v>
      </c>
    </row>
    <row r="4" spans="1:10" x14ac:dyDescent="0.15">
      <c r="A4" s="28" t="s">
        <v>18</v>
      </c>
    </row>
    <row r="5" spans="1:10" ht="7" customHeight="1" x14ac:dyDescent="0.15"/>
    <row r="6" spans="1:10" x14ac:dyDescent="0.15">
      <c r="A6" s="64" t="s">
        <v>23</v>
      </c>
      <c r="B6" s="64" t="s">
        <v>24</v>
      </c>
      <c r="C6" s="29" t="s">
        <v>7</v>
      </c>
      <c r="D6" s="29" t="s">
        <v>8</v>
      </c>
      <c r="G6" s="5" t="str">
        <f>A6</f>
        <v>0 deg</v>
      </c>
      <c r="H6" s="5" t="str">
        <f>B6</f>
        <v>60 deg</v>
      </c>
      <c r="I6" s="5"/>
    </row>
    <row r="7" spans="1:10" ht="14" thickBot="1" x14ac:dyDescent="0.2">
      <c r="A7" s="26">
        <v>839</v>
      </c>
      <c r="B7" s="26">
        <v>636</v>
      </c>
      <c r="C7" s="60">
        <f>A7-B7</f>
        <v>203</v>
      </c>
      <c r="D7" s="59">
        <f>C7^2</f>
        <v>41209</v>
      </c>
      <c r="E7" s="8" t="s">
        <v>54</v>
      </c>
      <c r="F7" s="8"/>
      <c r="G7" s="20">
        <f>COUNT(A7:A101)</f>
        <v>95</v>
      </c>
      <c r="H7" s="20">
        <f>COUNT(B7:B101)</f>
        <v>95</v>
      </c>
      <c r="I7" s="21"/>
      <c r="J7" s="22" t="s">
        <v>44</v>
      </c>
    </row>
    <row r="8" spans="1:10" x14ac:dyDescent="0.15">
      <c r="A8" s="26">
        <v>489</v>
      </c>
      <c r="B8" s="26">
        <v>516</v>
      </c>
      <c r="C8" s="60">
        <f t="shared" ref="C8:C71" si="0">A8-B8</f>
        <v>-27</v>
      </c>
      <c r="D8" s="59">
        <f t="shared" ref="D8:D71" si="1">C8^2</f>
        <v>729</v>
      </c>
      <c r="E8" s="8" t="s">
        <v>60</v>
      </c>
      <c r="F8" s="8"/>
      <c r="G8" s="30">
        <f>MODE(A7:A101)</f>
        <v>758</v>
      </c>
      <c r="H8" s="31">
        <f>MODE(B7:B101)</f>
        <v>903</v>
      </c>
      <c r="I8" s="32"/>
      <c r="J8" s="22" t="s">
        <v>74</v>
      </c>
    </row>
    <row r="9" spans="1:10" x14ac:dyDescent="0.15">
      <c r="A9" s="26">
        <v>553</v>
      </c>
      <c r="B9" s="26">
        <v>583</v>
      </c>
      <c r="C9" s="60">
        <f t="shared" si="0"/>
        <v>-30</v>
      </c>
      <c r="D9" s="59">
        <f t="shared" si="1"/>
        <v>900</v>
      </c>
      <c r="E9" s="8" t="s">
        <v>59</v>
      </c>
      <c r="F9" s="8"/>
      <c r="G9" s="33">
        <f>MEDIAN(A7:A101)</f>
        <v>654</v>
      </c>
      <c r="H9" s="34">
        <f>MEDIAN(B7:B101)</f>
        <v>686</v>
      </c>
      <c r="I9" s="32"/>
      <c r="J9" s="22" t="s">
        <v>75</v>
      </c>
    </row>
    <row r="10" spans="1:10" ht="14" thickBot="1" x14ac:dyDescent="0.2">
      <c r="A10" s="26">
        <v>651</v>
      </c>
      <c r="B10" s="26">
        <v>614</v>
      </c>
      <c r="C10" s="60">
        <f t="shared" si="0"/>
        <v>37</v>
      </c>
      <c r="D10" s="59">
        <f t="shared" si="1"/>
        <v>1369</v>
      </c>
      <c r="E10" s="8" t="s">
        <v>55</v>
      </c>
      <c r="F10" s="8"/>
      <c r="G10" s="35">
        <f>AVERAGE(A7:A101)</f>
        <v>681.73684210526312</v>
      </c>
      <c r="H10" s="36">
        <f>AVERAGE(B7:B101)</f>
        <v>745.46315789473681</v>
      </c>
      <c r="I10" s="32"/>
      <c r="J10" s="22" t="s">
        <v>9</v>
      </c>
    </row>
    <row r="11" spans="1:10" x14ac:dyDescent="0.15">
      <c r="A11" s="26">
        <v>796</v>
      </c>
      <c r="B11" s="26">
        <v>1288</v>
      </c>
      <c r="C11" s="60">
        <f t="shared" si="0"/>
        <v>-492</v>
      </c>
      <c r="D11" s="59">
        <f t="shared" si="1"/>
        <v>242064</v>
      </c>
      <c r="E11" s="8" t="s">
        <v>10</v>
      </c>
      <c r="F11" s="8"/>
      <c r="G11" s="37">
        <f>MIN(A7:A101)</f>
        <v>398</v>
      </c>
      <c r="H11" s="37">
        <f>MIN(B7:B101)</f>
        <v>461</v>
      </c>
      <c r="I11" s="32"/>
      <c r="J11" s="22" t="s">
        <v>11</v>
      </c>
    </row>
    <row r="12" spans="1:10" ht="14" thickBot="1" x14ac:dyDescent="0.2">
      <c r="A12" s="26">
        <v>772</v>
      </c>
      <c r="B12" s="26">
        <v>556</v>
      </c>
      <c r="C12" s="60">
        <f t="shared" si="0"/>
        <v>216</v>
      </c>
      <c r="D12" s="59">
        <f t="shared" si="1"/>
        <v>46656</v>
      </c>
      <c r="E12" s="8" t="s">
        <v>12</v>
      </c>
      <c r="F12" s="8"/>
      <c r="G12" s="38">
        <f>MAX(A7:A101)</f>
        <v>1147</v>
      </c>
      <c r="H12" s="38">
        <f>MAX(B7:B101)</f>
        <v>1375</v>
      </c>
      <c r="I12" s="32"/>
      <c r="J12" s="22" t="s">
        <v>13</v>
      </c>
    </row>
    <row r="13" spans="1:10" x14ac:dyDescent="0.15">
      <c r="A13" s="26">
        <v>995</v>
      </c>
      <c r="B13" s="26">
        <v>1318</v>
      </c>
      <c r="C13" s="60">
        <f t="shared" si="0"/>
        <v>-323</v>
      </c>
      <c r="D13" s="59">
        <f t="shared" si="1"/>
        <v>104329</v>
      </c>
      <c r="E13" s="8" t="s">
        <v>14</v>
      </c>
      <c r="F13" s="8"/>
      <c r="G13" s="30">
        <f>G12-G11</f>
        <v>749</v>
      </c>
      <c r="H13" s="31">
        <f>H12-H11</f>
        <v>914</v>
      </c>
      <c r="I13" s="32"/>
      <c r="J13" s="22" t="s">
        <v>38</v>
      </c>
    </row>
    <row r="14" spans="1:10" x14ac:dyDescent="0.15">
      <c r="A14" s="26">
        <v>626</v>
      </c>
      <c r="B14" s="26">
        <v>825</v>
      </c>
      <c r="C14" s="60">
        <f t="shared" si="0"/>
        <v>-199</v>
      </c>
      <c r="D14" s="59">
        <f t="shared" si="1"/>
        <v>39601</v>
      </c>
      <c r="E14" s="8" t="s">
        <v>57</v>
      </c>
      <c r="F14" s="8"/>
      <c r="G14" s="33">
        <f>STDEV(A7:A101)</f>
        <v>156.17238228932044</v>
      </c>
      <c r="H14" s="34">
        <f>STDEV(B7:B101)</f>
        <v>199.32032438596386</v>
      </c>
      <c r="I14" s="32"/>
      <c r="J14" s="22" t="s">
        <v>77</v>
      </c>
    </row>
    <row r="15" spans="1:10" x14ac:dyDescent="0.15">
      <c r="A15" s="26">
        <v>494</v>
      </c>
      <c r="B15" s="26">
        <v>591</v>
      </c>
      <c r="C15" s="60">
        <f t="shared" si="0"/>
        <v>-97</v>
      </c>
      <c r="D15" s="59">
        <f t="shared" si="1"/>
        <v>9409</v>
      </c>
      <c r="E15" s="8" t="s">
        <v>58</v>
      </c>
      <c r="F15" s="8"/>
      <c r="G15" s="33">
        <f>VAR(A7:A101)</f>
        <v>24389.812989921647</v>
      </c>
      <c r="H15" s="34">
        <f>VAR(B7:B101)</f>
        <v>39728.591713325855</v>
      </c>
      <c r="I15" s="32"/>
      <c r="J15" s="22" t="s">
        <v>78</v>
      </c>
    </row>
    <row r="16" spans="1:10" ht="14" thickBot="1" x14ac:dyDescent="0.2">
      <c r="A16" s="26">
        <v>730</v>
      </c>
      <c r="B16" s="26">
        <v>727</v>
      </c>
      <c r="C16" s="60">
        <f t="shared" si="0"/>
        <v>3</v>
      </c>
      <c r="D16" s="59">
        <f t="shared" si="1"/>
        <v>9</v>
      </c>
      <c r="E16" s="8" t="s">
        <v>56</v>
      </c>
      <c r="F16" s="8"/>
      <c r="G16" s="35">
        <f>G14/SQRT(G7)</f>
        <v>16.022948342240969</v>
      </c>
      <c r="H16" s="36">
        <f>H14/SQRT(H7)</f>
        <v>20.449833795058957</v>
      </c>
      <c r="I16" s="32"/>
      <c r="J16" s="22" t="s">
        <v>15</v>
      </c>
    </row>
    <row r="17" spans="1:10" x14ac:dyDescent="0.15">
      <c r="A17" s="26">
        <v>643</v>
      </c>
      <c r="B17" s="26">
        <v>653</v>
      </c>
      <c r="C17" s="60">
        <f t="shared" si="0"/>
        <v>-10</v>
      </c>
      <c r="D17" s="59">
        <f t="shared" si="1"/>
        <v>100</v>
      </c>
      <c r="E17" s="8"/>
      <c r="F17" s="8"/>
      <c r="G17" s="32"/>
      <c r="H17" s="32"/>
      <c r="I17" s="32"/>
      <c r="J17" s="22"/>
    </row>
    <row r="18" spans="1:10" x14ac:dyDescent="0.15">
      <c r="A18" s="26">
        <v>525</v>
      </c>
      <c r="B18" s="26">
        <v>645</v>
      </c>
      <c r="C18" s="60">
        <f t="shared" si="0"/>
        <v>-120</v>
      </c>
      <c r="D18" s="59">
        <f t="shared" si="1"/>
        <v>14400</v>
      </c>
      <c r="E18" s="39" t="s">
        <v>17</v>
      </c>
      <c r="F18" s="8"/>
      <c r="G18" s="40">
        <f>(SUM(D7:D101)-((SUM(C7:C101)^2)/G7))/(G7-1)</f>
        <v>29174.903023516239</v>
      </c>
      <c r="H18" s="40"/>
      <c r="I18" s="32"/>
      <c r="J18" s="22"/>
    </row>
    <row r="19" spans="1:10" x14ac:dyDescent="0.15">
      <c r="A19" s="26">
        <v>761</v>
      </c>
      <c r="B19" s="26">
        <v>789</v>
      </c>
      <c r="C19" s="60">
        <f t="shared" si="0"/>
        <v>-28</v>
      </c>
      <c r="D19" s="59">
        <f t="shared" si="1"/>
        <v>784</v>
      </c>
      <c r="E19" s="8" t="s">
        <v>27</v>
      </c>
      <c r="F19" s="8"/>
      <c r="G19" s="48">
        <f>(SUM(C7:C100)/G7)</f>
        <v>-63.652631578947371</v>
      </c>
      <c r="H19" s="25" t="s">
        <v>28</v>
      </c>
      <c r="I19" s="32"/>
      <c r="J19" s="22"/>
    </row>
    <row r="20" spans="1:10" x14ac:dyDescent="0.15">
      <c r="A20" s="26">
        <v>733</v>
      </c>
      <c r="B20" s="26">
        <v>713</v>
      </c>
      <c r="C20" s="60">
        <f t="shared" si="0"/>
        <v>20</v>
      </c>
      <c r="D20" s="59">
        <f t="shared" si="1"/>
        <v>400</v>
      </c>
      <c r="E20" s="8" t="s">
        <v>29</v>
      </c>
      <c r="F20" s="8"/>
      <c r="G20" s="48">
        <f>SQRT(G18*(1/G7))</f>
        <v>17.52438992812025</v>
      </c>
      <c r="H20" s="25" t="s">
        <v>30</v>
      </c>
      <c r="I20" s="32"/>
      <c r="J20" s="22"/>
    </row>
    <row r="21" spans="1:10" x14ac:dyDescent="0.15">
      <c r="A21" s="26">
        <v>532</v>
      </c>
      <c r="B21" s="26">
        <v>589</v>
      </c>
      <c r="C21" s="60">
        <f t="shared" si="0"/>
        <v>-57</v>
      </c>
      <c r="D21" s="59">
        <f t="shared" si="1"/>
        <v>3249</v>
      </c>
      <c r="E21" s="39" t="s">
        <v>67</v>
      </c>
      <c r="F21" s="8"/>
      <c r="G21" s="7">
        <f>G57*2</f>
        <v>68.694346220304311</v>
      </c>
      <c r="H21" s="42" t="s">
        <v>68</v>
      </c>
      <c r="I21" s="40"/>
    </row>
    <row r="22" spans="1:10" x14ac:dyDescent="0.15">
      <c r="A22" s="26">
        <v>758</v>
      </c>
      <c r="B22" s="26">
        <v>1047</v>
      </c>
      <c r="C22" s="60">
        <f t="shared" si="0"/>
        <v>-289</v>
      </c>
      <c r="D22" s="59">
        <f t="shared" si="1"/>
        <v>83521</v>
      </c>
      <c r="E22" s="8"/>
      <c r="F22" s="8"/>
      <c r="G22" s="48"/>
      <c r="H22" s="25"/>
      <c r="I22" s="40"/>
    </row>
    <row r="23" spans="1:10" x14ac:dyDescent="0.15">
      <c r="A23" s="26">
        <v>777</v>
      </c>
      <c r="B23" s="26">
        <v>991</v>
      </c>
      <c r="C23" s="60">
        <f t="shared" si="0"/>
        <v>-214</v>
      </c>
      <c r="D23" s="61">
        <f t="shared" si="1"/>
        <v>45796</v>
      </c>
      <c r="E23" s="9" t="s">
        <v>51</v>
      </c>
      <c r="F23" s="11"/>
      <c r="G23" s="44">
        <f>(G26*2)/SQRT(G27)</f>
        <v>-0.74927203583231317</v>
      </c>
      <c r="H23" s="43" t="s">
        <v>45</v>
      </c>
      <c r="I23" s="56"/>
      <c r="J23" s="3"/>
    </row>
    <row r="24" spans="1:10" x14ac:dyDescent="0.15">
      <c r="A24" s="26">
        <v>751</v>
      </c>
      <c r="B24" s="26">
        <v>740</v>
      </c>
      <c r="C24" s="60">
        <f t="shared" si="0"/>
        <v>11</v>
      </c>
      <c r="D24" s="61">
        <f t="shared" si="1"/>
        <v>121</v>
      </c>
      <c r="E24" s="10" t="s">
        <v>31</v>
      </c>
      <c r="F24" s="12"/>
      <c r="G24" s="57">
        <f>(G26^2)/((G26^2)+G27)</f>
        <v>0.12307789871946437</v>
      </c>
      <c r="H24" s="46" t="s">
        <v>32</v>
      </c>
      <c r="I24" s="58"/>
      <c r="J24" s="4"/>
    </row>
    <row r="25" spans="1:10" x14ac:dyDescent="0.15">
      <c r="A25" s="26">
        <v>704</v>
      </c>
      <c r="B25" s="26">
        <v>674</v>
      </c>
      <c r="C25" s="60">
        <f t="shared" si="0"/>
        <v>30</v>
      </c>
      <c r="D25" s="59">
        <f t="shared" si="1"/>
        <v>900</v>
      </c>
      <c r="F25" s="8"/>
      <c r="G25" s="41"/>
      <c r="I25" s="40"/>
    </row>
    <row r="26" spans="1:10" x14ac:dyDescent="0.15">
      <c r="A26" s="26">
        <v>570</v>
      </c>
      <c r="B26" s="26">
        <v>680</v>
      </c>
      <c r="C26" s="60">
        <f t="shared" si="0"/>
        <v>-110</v>
      </c>
      <c r="D26" s="61">
        <f t="shared" si="1"/>
        <v>12100</v>
      </c>
      <c r="E26" s="9" t="s">
        <v>46</v>
      </c>
      <c r="F26" s="11"/>
      <c r="G26" s="44">
        <f>G19/G20</f>
        <v>-3.6322309558296308</v>
      </c>
      <c r="H26" s="43" t="s">
        <v>41</v>
      </c>
      <c r="I26" s="43"/>
      <c r="J26" s="3"/>
    </row>
    <row r="27" spans="1:10" x14ac:dyDescent="0.15">
      <c r="A27" s="26">
        <v>475</v>
      </c>
      <c r="B27" s="26">
        <v>510</v>
      </c>
      <c r="C27" s="60">
        <f t="shared" si="0"/>
        <v>-35</v>
      </c>
      <c r="D27" s="61">
        <f t="shared" si="1"/>
        <v>1225</v>
      </c>
      <c r="E27" s="15" t="s">
        <v>47</v>
      </c>
      <c r="F27" s="16"/>
      <c r="G27" s="52">
        <f>G7-1</f>
        <v>94</v>
      </c>
      <c r="H27" s="45" t="s">
        <v>33</v>
      </c>
      <c r="I27" s="45"/>
      <c r="J27" s="17"/>
    </row>
    <row r="28" spans="1:10" x14ac:dyDescent="0.15">
      <c r="A28" s="26">
        <v>1094</v>
      </c>
      <c r="B28" s="26">
        <v>903</v>
      </c>
      <c r="C28" s="60">
        <f t="shared" si="0"/>
        <v>191</v>
      </c>
      <c r="D28" s="61">
        <f t="shared" si="1"/>
        <v>36481</v>
      </c>
      <c r="E28" s="15" t="s">
        <v>53</v>
      </c>
      <c r="F28" s="16"/>
      <c r="G28" s="18">
        <f>TDIST(ABS(G26),G27,1)</f>
        <v>2.2880706011131689E-4</v>
      </c>
      <c r="H28" s="45" t="s">
        <v>42</v>
      </c>
      <c r="I28" s="23"/>
      <c r="J28" s="17"/>
    </row>
    <row r="29" spans="1:10" x14ac:dyDescent="0.15">
      <c r="A29" s="26">
        <v>787</v>
      </c>
      <c r="B29" s="26">
        <v>562</v>
      </c>
      <c r="C29" s="60">
        <f t="shared" si="0"/>
        <v>225</v>
      </c>
      <c r="D29" s="61">
        <f t="shared" si="1"/>
        <v>50625</v>
      </c>
      <c r="E29" s="10" t="s">
        <v>52</v>
      </c>
      <c r="F29" s="12"/>
      <c r="G29" s="14">
        <f>TDIST(ABS(G26),G27,2)</f>
        <v>4.5761412022263378E-4</v>
      </c>
      <c r="H29" s="46" t="s">
        <v>42</v>
      </c>
      <c r="I29" s="24"/>
      <c r="J29" s="4"/>
    </row>
    <row r="30" spans="1:10" x14ac:dyDescent="0.15">
      <c r="A30" s="26">
        <v>630</v>
      </c>
      <c r="B30" s="26">
        <v>630</v>
      </c>
      <c r="C30" s="60">
        <f t="shared" si="0"/>
        <v>0</v>
      </c>
      <c r="D30" s="59">
        <f t="shared" si="1"/>
        <v>0</v>
      </c>
      <c r="E30" s="16"/>
      <c r="F30" s="16"/>
      <c r="G30" s="50"/>
      <c r="H30" s="45"/>
      <c r="I30" s="45"/>
      <c r="J30" s="51"/>
    </row>
    <row r="31" spans="1:10" x14ac:dyDescent="0.15">
      <c r="A31" s="26">
        <v>814</v>
      </c>
      <c r="B31" s="26">
        <v>553</v>
      </c>
      <c r="C31" s="60">
        <f t="shared" si="0"/>
        <v>261</v>
      </c>
      <c r="D31" s="59">
        <f t="shared" si="1"/>
        <v>68121</v>
      </c>
      <c r="E31" s="16"/>
      <c r="F31" s="16"/>
      <c r="G31" s="18"/>
      <c r="H31" s="45"/>
      <c r="I31" s="45"/>
      <c r="J31" s="51"/>
    </row>
    <row r="32" spans="1:10" x14ac:dyDescent="0.15">
      <c r="A32" s="26">
        <v>1077</v>
      </c>
      <c r="B32" s="26">
        <v>733</v>
      </c>
      <c r="C32" s="60">
        <f t="shared" si="0"/>
        <v>344</v>
      </c>
      <c r="D32" s="59">
        <f t="shared" si="1"/>
        <v>118336</v>
      </c>
      <c r="E32" s="16"/>
      <c r="F32" s="16"/>
      <c r="G32" s="18"/>
      <c r="H32" s="45"/>
      <c r="I32" s="45"/>
      <c r="J32" s="51"/>
    </row>
    <row r="33" spans="1:9" x14ac:dyDescent="0.15">
      <c r="A33" s="26">
        <v>994</v>
      </c>
      <c r="B33" s="26">
        <v>1042</v>
      </c>
      <c r="C33" s="60">
        <f t="shared" si="0"/>
        <v>-48</v>
      </c>
      <c r="D33" s="59">
        <f t="shared" si="1"/>
        <v>2304</v>
      </c>
      <c r="E33" s="8"/>
      <c r="F33" s="8"/>
      <c r="G33" s="40"/>
      <c r="H33" s="40"/>
      <c r="I33" s="40"/>
    </row>
    <row r="34" spans="1:9" x14ac:dyDescent="0.15">
      <c r="A34" s="26">
        <v>658</v>
      </c>
      <c r="B34" s="26">
        <v>812</v>
      </c>
      <c r="C34" s="60">
        <f t="shared" si="0"/>
        <v>-154</v>
      </c>
      <c r="D34" s="59">
        <f t="shared" si="1"/>
        <v>23716</v>
      </c>
      <c r="E34" s="39"/>
      <c r="H34" s="40"/>
      <c r="I34" s="40"/>
    </row>
    <row r="35" spans="1:9" x14ac:dyDescent="0.15">
      <c r="A35" s="26">
        <v>785</v>
      </c>
      <c r="B35" s="26">
        <v>1064</v>
      </c>
      <c r="C35" s="60">
        <f t="shared" si="0"/>
        <v>-279</v>
      </c>
      <c r="D35" s="59">
        <f t="shared" si="1"/>
        <v>77841</v>
      </c>
      <c r="H35" s="40"/>
      <c r="I35" s="40"/>
    </row>
    <row r="36" spans="1:9" x14ac:dyDescent="0.15">
      <c r="A36" s="26">
        <v>803</v>
      </c>
      <c r="B36" s="26">
        <v>574</v>
      </c>
      <c r="C36" s="60">
        <f t="shared" si="0"/>
        <v>229</v>
      </c>
      <c r="D36" s="59">
        <f t="shared" si="1"/>
        <v>52441</v>
      </c>
      <c r="H36" s="40"/>
      <c r="I36" s="40"/>
    </row>
    <row r="37" spans="1:9" x14ac:dyDescent="0.15">
      <c r="A37" s="26">
        <v>561</v>
      </c>
      <c r="B37" s="26">
        <v>686</v>
      </c>
      <c r="C37" s="60">
        <f t="shared" si="0"/>
        <v>-125</v>
      </c>
      <c r="D37" s="59">
        <f t="shared" si="1"/>
        <v>15625</v>
      </c>
      <c r="H37" s="40"/>
      <c r="I37" s="40"/>
    </row>
    <row r="38" spans="1:9" x14ac:dyDescent="0.15">
      <c r="A38" s="26">
        <v>661</v>
      </c>
      <c r="B38" s="26">
        <v>767</v>
      </c>
      <c r="C38" s="60">
        <f t="shared" si="0"/>
        <v>-106</v>
      </c>
      <c r="D38" s="59">
        <f t="shared" si="1"/>
        <v>11236</v>
      </c>
      <c r="E38" s="6"/>
      <c r="F38" s="6"/>
    </row>
    <row r="39" spans="1:9" x14ac:dyDescent="0.15">
      <c r="A39" s="26">
        <v>635</v>
      </c>
      <c r="B39" s="26">
        <v>563</v>
      </c>
      <c r="C39" s="60">
        <f t="shared" si="0"/>
        <v>72</v>
      </c>
      <c r="D39" s="59">
        <f t="shared" si="1"/>
        <v>5184</v>
      </c>
    </row>
    <row r="40" spans="1:9" x14ac:dyDescent="0.15">
      <c r="A40" s="26">
        <v>546</v>
      </c>
      <c r="B40" s="26">
        <v>699</v>
      </c>
      <c r="C40" s="60">
        <f t="shared" si="0"/>
        <v>-153</v>
      </c>
      <c r="D40" s="59">
        <f t="shared" si="1"/>
        <v>23409</v>
      </c>
    </row>
    <row r="41" spans="1:9" x14ac:dyDescent="0.15">
      <c r="A41" s="26">
        <v>487</v>
      </c>
      <c r="B41" s="26">
        <v>553</v>
      </c>
      <c r="C41" s="60">
        <f t="shared" si="0"/>
        <v>-66</v>
      </c>
      <c r="D41" s="59">
        <f t="shared" si="1"/>
        <v>4356</v>
      </c>
    </row>
    <row r="42" spans="1:9" x14ac:dyDescent="0.15">
      <c r="A42" s="26">
        <v>590</v>
      </c>
      <c r="B42" s="26">
        <v>647</v>
      </c>
      <c r="C42" s="60">
        <f t="shared" si="0"/>
        <v>-57</v>
      </c>
      <c r="D42" s="59">
        <f t="shared" si="1"/>
        <v>3249</v>
      </c>
    </row>
    <row r="43" spans="1:9" x14ac:dyDescent="0.15">
      <c r="A43" s="26">
        <v>914</v>
      </c>
      <c r="B43" s="26">
        <v>945</v>
      </c>
      <c r="C43" s="60">
        <f t="shared" si="0"/>
        <v>-31</v>
      </c>
      <c r="D43" s="59">
        <f t="shared" si="1"/>
        <v>961</v>
      </c>
    </row>
    <row r="44" spans="1:9" x14ac:dyDescent="0.15">
      <c r="A44" s="26">
        <v>633</v>
      </c>
      <c r="B44" s="26">
        <v>689</v>
      </c>
      <c r="C44" s="60">
        <f t="shared" si="0"/>
        <v>-56</v>
      </c>
      <c r="D44" s="59">
        <f t="shared" si="1"/>
        <v>3136</v>
      </c>
    </row>
    <row r="45" spans="1:9" x14ac:dyDescent="0.15">
      <c r="A45" s="26">
        <v>466</v>
      </c>
      <c r="B45" s="26">
        <v>524</v>
      </c>
      <c r="C45" s="60">
        <f t="shared" si="0"/>
        <v>-58</v>
      </c>
      <c r="D45" s="59">
        <f t="shared" si="1"/>
        <v>3364</v>
      </c>
    </row>
    <row r="46" spans="1:9" x14ac:dyDescent="0.15">
      <c r="A46" s="26">
        <v>636</v>
      </c>
      <c r="B46" s="26">
        <v>1080</v>
      </c>
      <c r="C46" s="60">
        <f t="shared" si="0"/>
        <v>-444</v>
      </c>
      <c r="D46" s="59">
        <f t="shared" si="1"/>
        <v>197136</v>
      </c>
    </row>
    <row r="47" spans="1:9" x14ac:dyDescent="0.15">
      <c r="A47" s="26">
        <v>537</v>
      </c>
      <c r="B47" s="26">
        <v>565</v>
      </c>
      <c r="C47" s="60">
        <f t="shared" si="0"/>
        <v>-28</v>
      </c>
      <c r="D47" s="59">
        <f t="shared" si="1"/>
        <v>784</v>
      </c>
    </row>
    <row r="48" spans="1:9" x14ac:dyDescent="0.15">
      <c r="A48" s="26">
        <v>595</v>
      </c>
      <c r="B48" s="26">
        <v>818</v>
      </c>
      <c r="C48" s="60">
        <f t="shared" si="0"/>
        <v>-223</v>
      </c>
      <c r="D48" s="59">
        <f t="shared" si="1"/>
        <v>49729</v>
      </c>
    </row>
    <row r="49" spans="1:10" x14ac:dyDescent="0.15">
      <c r="A49" s="26">
        <v>675</v>
      </c>
      <c r="B49" s="26">
        <v>807</v>
      </c>
      <c r="C49" s="60">
        <f t="shared" si="0"/>
        <v>-132</v>
      </c>
      <c r="D49" s="59">
        <f t="shared" si="1"/>
        <v>17424</v>
      </c>
    </row>
    <row r="50" spans="1:10" x14ac:dyDescent="0.15">
      <c r="A50" s="26">
        <v>809</v>
      </c>
      <c r="B50" s="26">
        <v>961</v>
      </c>
      <c r="C50" s="60">
        <f t="shared" si="0"/>
        <v>-152</v>
      </c>
      <c r="D50" s="59">
        <f t="shared" si="1"/>
        <v>23104</v>
      </c>
    </row>
    <row r="51" spans="1:10" x14ac:dyDescent="0.15">
      <c r="A51" s="26">
        <v>615</v>
      </c>
      <c r="B51" s="26">
        <v>630</v>
      </c>
      <c r="C51" s="60">
        <f t="shared" si="0"/>
        <v>-15</v>
      </c>
      <c r="D51" s="59">
        <f t="shared" si="1"/>
        <v>225</v>
      </c>
    </row>
    <row r="52" spans="1:10" x14ac:dyDescent="0.15">
      <c r="A52" s="26">
        <v>588</v>
      </c>
      <c r="B52" s="26">
        <v>662</v>
      </c>
      <c r="C52" s="60">
        <f t="shared" si="0"/>
        <v>-74</v>
      </c>
      <c r="D52" s="59">
        <f t="shared" si="1"/>
        <v>5476</v>
      </c>
    </row>
    <row r="53" spans="1:10" x14ac:dyDescent="0.15">
      <c r="A53" s="26">
        <v>621</v>
      </c>
      <c r="B53" s="26">
        <v>867</v>
      </c>
      <c r="C53" s="60">
        <f t="shared" si="0"/>
        <v>-246</v>
      </c>
      <c r="D53" s="59">
        <f t="shared" si="1"/>
        <v>60516</v>
      </c>
      <c r="E53" s="47"/>
    </row>
    <row r="54" spans="1:10" x14ac:dyDescent="0.15">
      <c r="A54" s="26">
        <v>440</v>
      </c>
      <c r="B54" s="26">
        <v>498</v>
      </c>
      <c r="C54" s="62">
        <f t="shared" si="0"/>
        <v>-58</v>
      </c>
      <c r="D54" s="63">
        <f t="shared" si="1"/>
        <v>3364</v>
      </c>
    </row>
    <row r="55" spans="1:10" x14ac:dyDescent="0.15">
      <c r="A55" s="26">
        <v>758</v>
      </c>
      <c r="B55" s="26">
        <v>954</v>
      </c>
      <c r="C55" s="60">
        <f t="shared" si="0"/>
        <v>-196</v>
      </c>
      <c r="D55" s="59">
        <f t="shared" si="1"/>
        <v>38416</v>
      </c>
      <c r="G55" t="s">
        <v>64</v>
      </c>
    </row>
    <row r="56" spans="1:10" x14ac:dyDescent="0.15">
      <c r="A56" s="26">
        <v>398</v>
      </c>
      <c r="B56" s="26">
        <v>461</v>
      </c>
      <c r="C56" s="60">
        <f t="shared" si="0"/>
        <v>-63</v>
      </c>
      <c r="D56" s="59">
        <f t="shared" si="1"/>
        <v>3969</v>
      </c>
    </row>
    <row r="57" spans="1:10" x14ac:dyDescent="0.15">
      <c r="A57" s="26">
        <v>582</v>
      </c>
      <c r="B57" s="26">
        <v>570</v>
      </c>
      <c r="C57" s="60">
        <f t="shared" si="0"/>
        <v>12</v>
      </c>
      <c r="D57" s="59">
        <f t="shared" si="1"/>
        <v>144</v>
      </c>
      <c r="E57" s="8" t="s">
        <v>65</v>
      </c>
      <c r="F57" s="8"/>
      <c r="G57" s="32">
        <f>CONFIDENCE(0.05,SQRT(G18),G7)</f>
        <v>34.347173110152156</v>
      </c>
      <c r="H57" s="22" t="s">
        <v>66</v>
      </c>
      <c r="I57" s="32"/>
    </row>
    <row r="58" spans="1:10" x14ac:dyDescent="0.15">
      <c r="A58" s="26">
        <v>652</v>
      </c>
      <c r="B58" s="26">
        <v>627</v>
      </c>
      <c r="C58" s="60">
        <f t="shared" si="0"/>
        <v>25</v>
      </c>
      <c r="D58" s="59">
        <f t="shared" si="1"/>
        <v>625</v>
      </c>
    </row>
    <row r="59" spans="1:10" x14ac:dyDescent="0.15">
      <c r="A59" s="26">
        <v>727</v>
      </c>
      <c r="B59" s="26">
        <v>851</v>
      </c>
      <c r="C59" s="60">
        <f t="shared" si="0"/>
        <v>-124</v>
      </c>
      <c r="D59" s="59">
        <f t="shared" si="1"/>
        <v>15376</v>
      </c>
      <c r="E59" s="11" t="s">
        <v>34</v>
      </c>
      <c r="F59" s="11"/>
      <c r="G59" s="53">
        <f>TINV(G61,8)</f>
        <v>5.7062390198339425</v>
      </c>
      <c r="H59" s="43" t="s">
        <v>6</v>
      </c>
      <c r="I59" s="43"/>
      <c r="J59" s="3"/>
    </row>
    <row r="60" spans="1:10" x14ac:dyDescent="0.15">
      <c r="A60" s="26">
        <v>675</v>
      </c>
      <c r="B60" s="26">
        <v>856</v>
      </c>
      <c r="C60" s="60">
        <f t="shared" si="0"/>
        <v>-181</v>
      </c>
      <c r="D60" s="59">
        <f t="shared" si="1"/>
        <v>32761</v>
      </c>
      <c r="E60" s="16" t="s">
        <v>35</v>
      </c>
      <c r="F60" s="16"/>
      <c r="G60" s="54">
        <f>TTEST(A7:A101,B7:B101,1,1)</f>
        <v>2.2556218355141629E-4</v>
      </c>
      <c r="H60" s="23" t="s">
        <v>36</v>
      </c>
      <c r="I60" s="23"/>
      <c r="J60" s="17"/>
    </row>
    <row r="61" spans="1:10" x14ac:dyDescent="0.15">
      <c r="A61" s="26">
        <v>762</v>
      </c>
      <c r="B61" s="26">
        <v>838</v>
      </c>
      <c r="C61" s="60">
        <f t="shared" si="0"/>
        <v>-76</v>
      </c>
      <c r="D61" s="59">
        <f t="shared" si="1"/>
        <v>5776</v>
      </c>
      <c r="E61" s="12" t="s">
        <v>37</v>
      </c>
      <c r="F61" s="12"/>
      <c r="G61" s="55">
        <f>TTEST(A7:A101,B7:B101,2,1)</f>
        <v>4.5112436710283257E-4</v>
      </c>
      <c r="H61" s="24" t="s">
        <v>36</v>
      </c>
      <c r="I61" s="24"/>
      <c r="J61" s="4"/>
    </row>
    <row r="62" spans="1:10" x14ac:dyDescent="0.15">
      <c r="A62" s="26">
        <v>640</v>
      </c>
      <c r="B62" s="26">
        <v>983</v>
      </c>
      <c r="C62" s="60">
        <f t="shared" si="0"/>
        <v>-343</v>
      </c>
      <c r="D62" s="59">
        <f t="shared" si="1"/>
        <v>117649</v>
      </c>
    </row>
    <row r="63" spans="1:10" x14ac:dyDescent="0.15">
      <c r="A63" s="26">
        <v>654</v>
      </c>
      <c r="B63" s="26">
        <v>593</v>
      </c>
      <c r="C63" s="60">
        <f t="shared" si="0"/>
        <v>61</v>
      </c>
      <c r="D63" s="59">
        <f t="shared" si="1"/>
        <v>3721</v>
      </c>
    </row>
    <row r="64" spans="1:10" x14ac:dyDescent="0.15">
      <c r="A64" s="26">
        <v>705</v>
      </c>
      <c r="B64" s="26">
        <v>537</v>
      </c>
      <c r="C64" s="60">
        <f t="shared" si="0"/>
        <v>168</v>
      </c>
      <c r="D64" s="59">
        <f t="shared" si="1"/>
        <v>28224</v>
      </c>
    </row>
    <row r="65" spans="1:4" x14ac:dyDescent="0.15">
      <c r="A65" s="26">
        <v>609</v>
      </c>
      <c r="B65" s="26">
        <v>608</v>
      </c>
      <c r="C65" s="60">
        <f t="shared" si="0"/>
        <v>1</v>
      </c>
      <c r="D65" s="59">
        <f t="shared" si="1"/>
        <v>1</v>
      </c>
    </row>
    <row r="66" spans="1:4" x14ac:dyDescent="0.15">
      <c r="A66" s="26">
        <v>589</v>
      </c>
      <c r="B66" s="26">
        <v>772</v>
      </c>
      <c r="C66" s="60">
        <f t="shared" si="0"/>
        <v>-183</v>
      </c>
      <c r="D66" s="59">
        <f t="shared" si="1"/>
        <v>33489</v>
      </c>
    </row>
    <row r="67" spans="1:4" x14ac:dyDescent="0.15">
      <c r="A67" s="26">
        <v>617</v>
      </c>
      <c r="B67" s="26">
        <v>834</v>
      </c>
      <c r="C67" s="60">
        <f t="shared" si="0"/>
        <v>-217</v>
      </c>
      <c r="D67" s="59">
        <f t="shared" si="1"/>
        <v>47089</v>
      </c>
    </row>
    <row r="68" spans="1:4" x14ac:dyDescent="0.15">
      <c r="A68" s="26">
        <v>1094</v>
      </c>
      <c r="B68" s="26">
        <v>1007</v>
      </c>
      <c r="C68" s="60">
        <f t="shared" si="0"/>
        <v>87</v>
      </c>
      <c r="D68" s="59">
        <f t="shared" si="1"/>
        <v>7569</v>
      </c>
    </row>
    <row r="69" spans="1:4" x14ac:dyDescent="0.15">
      <c r="A69" s="26">
        <v>558</v>
      </c>
      <c r="B69" s="26">
        <v>626</v>
      </c>
      <c r="C69" s="60">
        <f t="shared" si="0"/>
        <v>-68</v>
      </c>
      <c r="D69" s="59">
        <f t="shared" si="1"/>
        <v>4624</v>
      </c>
    </row>
    <row r="70" spans="1:4" x14ac:dyDescent="0.15">
      <c r="A70" s="26">
        <v>795</v>
      </c>
      <c r="B70" s="26">
        <v>1016</v>
      </c>
      <c r="C70" s="60">
        <f t="shared" si="0"/>
        <v>-221</v>
      </c>
      <c r="D70" s="59">
        <f t="shared" si="1"/>
        <v>48841</v>
      </c>
    </row>
    <row r="71" spans="1:4" x14ac:dyDescent="0.15">
      <c r="A71" s="26">
        <v>749</v>
      </c>
      <c r="B71" s="26">
        <v>886</v>
      </c>
      <c r="C71" s="60">
        <f t="shared" si="0"/>
        <v>-137</v>
      </c>
      <c r="D71" s="59">
        <f t="shared" si="1"/>
        <v>18769</v>
      </c>
    </row>
    <row r="72" spans="1:4" x14ac:dyDescent="0.15">
      <c r="A72" s="26">
        <v>681</v>
      </c>
      <c r="B72" s="26">
        <v>1375</v>
      </c>
      <c r="C72" s="60">
        <f t="shared" ref="C72:C101" si="2">A72-B72</f>
        <v>-694</v>
      </c>
      <c r="D72" s="59">
        <f t="shared" ref="D72:D101" si="3">C72^2</f>
        <v>481636</v>
      </c>
    </row>
    <row r="73" spans="1:4" x14ac:dyDescent="0.15">
      <c r="A73" s="26">
        <v>671</v>
      </c>
      <c r="B73" s="26">
        <v>903</v>
      </c>
      <c r="C73" s="60">
        <f t="shared" si="2"/>
        <v>-232</v>
      </c>
      <c r="D73" s="59">
        <f t="shared" si="3"/>
        <v>53824</v>
      </c>
    </row>
    <row r="74" spans="1:4" x14ac:dyDescent="0.15">
      <c r="A74" s="26">
        <v>692</v>
      </c>
      <c r="B74" s="26">
        <v>662</v>
      </c>
      <c r="C74" s="60">
        <f t="shared" si="2"/>
        <v>30</v>
      </c>
      <c r="D74" s="59">
        <f t="shared" si="3"/>
        <v>900</v>
      </c>
    </row>
    <row r="75" spans="1:4" x14ac:dyDescent="0.15">
      <c r="A75" s="26">
        <v>767</v>
      </c>
      <c r="B75" s="26">
        <v>764</v>
      </c>
      <c r="C75" s="60">
        <f t="shared" si="2"/>
        <v>3</v>
      </c>
      <c r="D75" s="59">
        <f t="shared" si="3"/>
        <v>9</v>
      </c>
    </row>
    <row r="76" spans="1:4" x14ac:dyDescent="0.15">
      <c r="A76" s="26">
        <v>852</v>
      </c>
      <c r="B76" s="26">
        <v>772</v>
      </c>
      <c r="C76" s="60">
        <f t="shared" si="2"/>
        <v>80</v>
      </c>
      <c r="D76" s="59">
        <f t="shared" si="3"/>
        <v>6400</v>
      </c>
    </row>
    <row r="77" spans="1:4" x14ac:dyDescent="0.15">
      <c r="A77" s="26">
        <v>546</v>
      </c>
      <c r="B77" s="26">
        <v>572</v>
      </c>
      <c r="C77" s="60">
        <f t="shared" si="2"/>
        <v>-26</v>
      </c>
      <c r="D77" s="59">
        <f t="shared" si="3"/>
        <v>676</v>
      </c>
    </row>
    <row r="78" spans="1:4" x14ac:dyDescent="0.15">
      <c r="A78" s="26">
        <v>572</v>
      </c>
      <c r="B78" s="26">
        <v>803</v>
      </c>
      <c r="C78" s="60">
        <f t="shared" si="2"/>
        <v>-231</v>
      </c>
      <c r="D78" s="59">
        <f t="shared" si="3"/>
        <v>53361</v>
      </c>
    </row>
    <row r="79" spans="1:4" x14ac:dyDescent="0.15">
      <c r="A79" s="26">
        <v>492</v>
      </c>
      <c r="B79" s="26">
        <v>543</v>
      </c>
      <c r="C79" s="60">
        <f t="shared" si="2"/>
        <v>-51</v>
      </c>
      <c r="D79" s="59">
        <f t="shared" si="3"/>
        <v>2601</v>
      </c>
    </row>
    <row r="80" spans="1:4" x14ac:dyDescent="0.15">
      <c r="A80" s="26">
        <v>519</v>
      </c>
      <c r="B80" s="26">
        <v>558</v>
      </c>
      <c r="C80" s="60">
        <f t="shared" si="2"/>
        <v>-39</v>
      </c>
      <c r="D80" s="59">
        <f t="shared" si="3"/>
        <v>1521</v>
      </c>
    </row>
    <row r="81" spans="1:4" x14ac:dyDescent="0.15">
      <c r="A81" s="26">
        <v>517</v>
      </c>
      <c r="B81" s="26">
        <v>564</v>
      </c>
      <c r="C81" s="60">
        <f t="shared" si="2"/>
        <v>-47</v>
      </c>
      <c r="D81" s="59">
        <f t="shared" si="3"/>
        <v>2209</v>
      </c>
    </row>
    <row r="82" spans="1:4" x14ac:dyDescent="0.15">
      <c r="A82" s="26">
        <v>688</v>
      </c>
      <c r="B82" s="26">
        <v>771</v>
      </c>
      <c r="C82" s="60">
        <f t="shared" si="2"/>
        <v>-83</v>
      </c>
      <c r="D82" s="59">
        <f t="shared" si="3"/>
        <v>6889</v>
      </c>
    </row>
    <row r="83" spans="1:4" x14ac:dyDescent="0.15">
      <c r="A83" s="26">
        <v>574</v>
      </c>
      <c r="B83" s="26">
        <v>981</v>
      </c>
      <c r="C83" s="60">
        <f t="shared" si="2"/>
        <v>-407</v>
      </c>
      <c r="D83" s="59">
        <f t="shared" si="3"/>
        <v>165649</v>
      </c>
    </row>
    <row r="84" spans="1:4" x14ac:dyDescent="0.15">
      <c r="A84" s="26">
        <v>721</v>
      </c>
      <c r="B84" s="26">
        <v>652</v>
      </c>
      <c r="C84" s="60">
        <f t="shared" si="2"/>
        <v>69</v>
      </c>
      <c r="D84" s="59">
        <f t="shared" si="3"/>
        <v>4761</v>
      </c>
    </row>
    <row r="85" spans="1:4" x14ac:dyDescent="0.15">
      <c r="A85" s="26">
        <v>606</v>
      </c>
      <c r="B85" s="26">
        <v>701</v>
      </c>
      <c r="C85" s="60">
        <f t="shared" si="2"/>
        <v>-95</v>
      </c>
      <c r="D85" s="59">
        <f t="shared" si="3"/>
        <v>9025</v>
      </c>
    </row>
    <row r="86" spans="1:4" x14ac:dyDescent="0.15">
      <c r="A86" s="26">
        <v>579</v>
      </c>
      <c r="B86" s="26">
        <v>574</v>
      </c>
      <c r="C86" s="60">
        <f t="shared" si="2"/>
        <v>5</v>
      </c>
      <c r="D86" s="59">
        <f t="shared" si="3"/>
        <v>25</v>
      </c>
    </row>
    <row r="87" spans="1:4" x14ac:dyDescent="0.15">
      <c r="A87" s="26">
        <v>618</v>
      </c>
      <c r="B87" s="26">
        <v>659</v>
      </c>
      <c r="C87" s="60">
        <f t="shared" si="2"/>
        <v>-41</v>
      </c>
      <c r="D87" s="59">
        <f t="shared" si="3"/>
        <v>1681</v>
      </c>
    </row>
    <row r="88" spans="1:4" x14ac:dyDescent="0.15">
      <c r="A88" s="26">
        <v>547</v>
      </c>
      <c r="B88" s="26">
        <v>561</v>
      </c>
      <c r="C88" s="60">
        <f t="shared" si="2"/>
        <v>-14</v>
      </c>
      <c r="D88" s="59">
        <f t="shared" si="3"/>
        <v>196</v>
      </c>
    </row>
    <row r="89" spans="1:4" x14ac:dyDescent="0.15">
      <c r="A89" s="26">
        <v>530</v>
      </c>
      <c r="B89" s="26">
        <v>933</v>
      </c>
      <c r="C89" s="60">
        <f t="shared" si="2"/>
        <v>-403</v>
      </c>
      <c r="D89" s="59">
        <f t="shared" si="3"/>
        <v>162409</v>
      </c>
    </row>
    <row r="90" spans="1:4" x14ac:dyDescent="0.15">
      <c r="A90" s="26">
        <v>755</v>
      </c>
      <c r="B90" s="26">
        <v>536</v>
      </c>
      <c r="C90" s="60">
        <f t="shared" si="2"/>
        <v>219</v>
      </c>
      <c r="D90" s="59">
        <f t="shared" si="3"/>
        <v>47961</v>
      </c>
    </row>
    <row r="91" spans="1:4" x14ac:dyDescent="0.15">
      <c r="A91" s="26">
        <v>524</v>
      </c>
      <c r="B91" s="26">
        <v>737</v>
      </c>
      <c r="C91" s="60">
        <f t="shared" si="2"/>
        <v>-213</v>
      </c>
      <c r="D91" s="59">
        <f t="shared" si="3"/>
        <v>45369</v>
      </c>
    </row>
    <row r="92" spans="1:4" x14ac:dyDescent="0.15">
      <c r="A92" s="26">
        <v>849</v>
      </c>
      <c r="B92" s="26">
        <v>932</v>
      </c>
      <c r="C92" s="60">
        <f t="shared" si="2"/>
        <v>-83</v>
      </c>
      <c r="D92" s="59">
        <f t="shared" si="3"/>
        <v>6889</v>
      </c>
    </row>
    <row r="93" spans="1:4" x14ac:dyDescent="0.15">
      <c r="A93" s="26">
        <v>840</v>
      </c>
      <c r="B93" s="26">
        <v>627</v>
      </c>
      <c r="C93" s="60">
        <f t="shared" si="2"/>
        <v>213</v>
      </c>
      <c r="D93" s="59">
        <f t="shared" si="3"/>
        <v>45369</v>
      </c>
    </row>
    <row r="94" spans="1:4" x14ac:dyDescent="0.15">
      <c r="A94" s="26">
        <v>1147</v>
      </c>
      <c r="B94" s="26">
        <v>1344</v>
      </c>
      <c r="C94" s="60">
        <f t="shared" si="2"/>
        <v>-197</v>
      </c>
      <c r="D94" s="59">
        <f t="shared" si="3"/>
        <v>38809</v>
      </c>
    </row>
    <row r="95" spans="1:4" x14ac:dyDescent="0.15">
      <c r="A95" s="26">
        <v>605</v>
      </c>
      <c r="B95" s="26">
        <v>676</v>
      </c>
      <c r="C95" s="60">
        <f t="shared" si="2"/>
        <v>-71</v>
      </c>
      <c r="D95" s="59">
        <f t="shared" si="3"/>
        <v>5041</v>
      </c>
    </row>
    <row r="96" spans="1:4" x14ac:dyDescent="0.15">
      <c r="A96" s="26">
        <v>432</v>
      </c>
      <c r="B96" s="26">
        <v>464</v>
      </c>
      <c r="C96" s="60">
        <f t="shared" si="2"/>
        <v>-32</v>
      </c>
      <c r="D96" s="59">
        <f t="shared" si="3"/>
        <v>1024</v>
      </c>
    </row>
    <row r="97" spans="1:4" x14ac:dyDescent="0.15">
      <c r="A97" s="26">
        <v>701</v>
      </c>
      <c r="B97" s="26">
        <v>659</v>
      </c>
      <c r="C97" s="60">
        <f t="shared" si="2"/>
        <v>42</v>
      </c>
      <c r="D97" s="59">
        <f t="shared" si="3"/>
        <v>1764</v>
      </c>
    </row>
    <row r="98" spans="1:4" x14ac:dyDescent="0.15">
      <c r="A98" s="26">
        <v>1016</v>
      </c>
      <c r="B98" s="26">
        <v>922</v>
      </c>
      <c r="C98" s="60">
        <f t="shared" si="2"/>
        <v>94</v>
      </c>
      <c r="D98" s="59">
        <f t="shared" si="3"/>
        <v>8836</v>
      </c>
    </row>
    <row r="99" spans="1:4" x14ac:dyDescent="0.15">
      <c r="A99" s="26">
        <v>984</v>
      </c>
      <c r="B99" s="26">
        <v>752</v>
      </c>
      <c r="C99" s="60">
        <f t="shared" si="2"/>
        <v>232</v>
      </c>
      <c r="D99" s="59">
        <f t="shared" si="3"/>
        <v>53824</v>
      </c>
    </row>
    <row r="100" spans="1:4" x14ac:dyDescent="0.15">
      <c r="A100" s="26">
        <v>687</v>
      </c>
      <c r="B100" s="26">
        <v>613</v>
      </c>
      <c r="C100" s="60">
        <f t="shared" si="2"/>
        <v>74</v>
      </c>
      <c r="D100" s="59">
        <f t="shared" si="3"/>
        <v>5476</v>
      </c>
    </row>
    <row r="101" spans="1:4" x14ac:dyDescent="0.15">
      <c r="A101" s="26">
        <v>664</v>
      </c>
      <c r="B101" s="26">
        <v>671</v>
      </c>
      <c r="C101" s="60">
        <f t="shared" si="2"/>
        <v>-7</v>
      </c>
      <c r="D101" s="59">
        <f t="shared" si="3"/>
        <v>49</v>
      </c>
    </row>
  </sheetData>
  <phoneticPr fontId="6" type="noConversion"/>
  <pageMargins left="0.75" right="0.75" top="0.75" bottom="0.75" header="0.5" footer="0.5"/>
  <pageSetup orientation="portrait" horizontalDpi="4294967292" verticalDpi="4294967292"/>
  <headerFooter>
    <oddFooter>&amp;C&amp;"Arial Narrow,Italic"prepared by T. Ludwig, Hope College</oddFooter>
  </headerFooter>
  <ignoredErrors>
    <ignoredError sqref="C12:C15 C16:C101 H7:H15 G7 G9:G15" emptyCellReference="1"/>
    <ignoredError sqref="G8" evalError="1" emptyCellReference="1"/>
  </ignoredErrors>
  <drawing r:id="rId1"/>
  <extLst>
    <ext xmlns:mx="http://schemas.microsoft.com/office/mac/excel/2008/main" uri="http://schemas.microsoft.com/office/mac/excel/2008/main">
      <mx:PLV Mode="1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01"/>
  <sheetViews>
    <sheetView view="pageLayout" workbookViewId="0">
      <selection activeCell="A4" sqref="A4"/>
    </sheetView>
  </sheetViews>
  <sheetFormatPr baseColWidth="10" defaultRowHeight="13" x14ac:dyDescent="0.15"/>
  <cols>
    <col min="1" max="2" width="5.83203125" customWidth="1"/>
    <col min="3" max="3" width="5.6640625" customWidth="1"/>
    <col min="4" max="4" width="6.83203125" customWidth="1"/>
    <col min="5" max="5" width="13.1640625" customWidth="1"/>
    <col min="6" max="6" width="1.5" customWidth="1"/>
    <col min="7" max="7" width="8.5" customWidth="1"/>
    <col min="8" max="8" width="10" customWidth="1"/>
    <col min="9" max="9" width="1.6640625" customWidth="1"/>
    <col min="10" max="10" width="16.33203125" customWidth="1"/>
  </cols>
  <sheetData>
    <row r="1" spans="1:10" x14ac:dyDescent="0.15">
      <c r="A1" s="27" t="s">
        <v>0</v>
      </c>
    </row>
    <row r="2" spans="1:10" ht="6" customHeight="1" x14ac:dyDescent="0.15"/>
    <row r="3" spans="1:10" x14ac:dyDescent="0.15">
      <c r="A3" s="65" t="s">
        <v>79</v>
      </c>
    </row>
    <row r="4" spans="1:10" x14ac:dyDescent="0.15">
      <c r="A4" s="28" t="s">
        <v>18</v>
      </c>
    </row>
    <row r="5" spans="1:10" ht="7" customHeight="1" x14ac:dyDescent="0.15"/>
    <row r="6" spans="1:10" x14ac:dyDescent="0.15">
      <c r="A6" s="64" t="s">
        <v>3</v>
      </c>
      <c r="B6" s="64" t="s">
        <v>25</v>
      </c>
      <c r="C6" s="29" t="s">
        <v>7</v>
      </c>
      <c r="D6" s="29" t="s">
        <v>8</v>
      </c>
      <c r="G6" s="5" t="str">
        <f>A6</f>
        <v>60 deg</v>
      </c>
      <c r="H6" s="5" t="str">
        <f>B6</f>
        <v>120 deg</v>
      </c>
      <c r="I6" s="5"/>
    </row>
    <row r="7" spans="1:10" ht="14" thickBot="1" x14ac:dyDescent="0.2">
      <c r="A7" s="26">
        <v>636</v>
      </c>
      <c r="B7" s="26">
        <v>820</v>
      </c>
      <c r="C7" s="60">
        <f>A7-B7</f>
        <v>-184</v>
      </c>
      <c r="D7" s="59">
        <f>C7^2</f>
        <v>33856</v>
      </c>
      <c r="E7" s="8" t="s">
        <v>54</v>
      </c>
      <c r="F7" s="8"/>
      <c r="G7" s="20">
        <f>COUNT(A7:A101)</f>
        <v>95</v>
      </c>
      <c r="H7" s="20">
        <f>COUNT(B7:B101)</f>
        <v>95</v>
      </c>
      <c r="I7" s="21"/>
      <c r="J7" s="22" t="s">
        <v>44</v>
      </c>
    </row>
    <row r="8" spans="1:10" x14ac:dyDescent="0.15">
      <c r="A8" s="26">
        <v>516</v>
      </c>
      <c r="B8" s="26">
        <v>759</v>
      </c>
      <c r="C8" s="60">
        <f t="shared" ref="C8:C71" si="0">A8-B8</f>
        <v>-243</v>
      </c>
      <c r="D8" s="59">
        <f t="shared" ref="D8:D71" si="1">C8^2</f>
        <v>59049</v>
      </c>
      <c r="E8" s="8" t="s">
        <v>60</v>
      </c>
      <c r="F8" s="8"/>
      <c r="G8" s="30">
        <f>MODE(A7:A101)</f>
        <v>903</v>
      </c>
      <c r="H8" s="31">
        <f>MODE(B7:B101)</f>
        <v>758</v>
      </c>
      <c r="I8" s="32"/>
      <c r="J8" s="22" t="s">
        <v>74</v>
      </c>
    </row>
    <row r="9" spans="1:10" x14ac:dyDescent="0.15">
      <c r="A9" s="26">
        <v>583</v>
      </c>
      <c r="B9" s="26">
        <v>752</v>
      </c>
      <c r="C9" s="60">
        <f t="shared" si="0"/>
        <v>-169</v>
      </c>
      <c r="D9" s="59">
        <f t="shared" si="1"/>
        <v>28561</v>
      </c>
      <c r="E9" s="8" t="s">
        <v>59</v>
      </c>
      <c r="F9" s="8"/>
      <c r="G9" s="33">
        <f>MEDIAN(A7:A101)</f>
        <v>686</v>
      </c>
      <c r="H9" s="34">
        <f>MEDIAN(B7:B101)</f>
        <v>929</v>
      </c>
      <c r="I9" s="32"/>
      <c r="J9" s="22" t="s">
        <v>75</v>
      </c>
    </row>
    <row r="10" spans="1:10" ht="14" thickBot="1" x14ac:dyDescent="0.2">
      <c r="A10" s="26">
        <v>614</v>
      </c>
      <c r="B10" s="26">
        <v>758</v>
      </c>
      <c r="C10" s="60">
        <f t="shared" si="0"/>
        <v>-144</v>
      </c>
      <c r="D10" s="59">
        <f t="shared" si="1"/>
        <v>20736</v>
      </c>
      <c r="E10" s="8" t="s">
        <v>55</v>
      </c>
      <c r="F10" s="8"/>
      <c r="G10" s="35">
        <f>AVERAGE(A7:A101)</f>
        <v>745.46315789473681</v>
      </c>
      <c r="H10" s="36">
        <f>AVERAGE(B7:B101)</f>
        <v>1002.0526315789474</v>
      </c>
      <c r="I10" s="32"/>
      <c r="J10" s="22" t="s">
        <v>76</v>
      </c>
    </row>
    <row r="11" spans="1:10" x14ac:dyDescent="0.15">
      <c r="A11" s="26">
        <v>1288</v>
      </c>
      <c r="B11" s="26">
        <v>1389</v>
      </c>
      <c r="C11" s="60">
        <f t="shared" si="0"/>
        <v>-101</v>
      </c>
      <c r="D11" s="59">
        <f t="shared" si="1"/>
        <v>10201</v>
      </c>
      <c r="E11" s="8" t="s">
        <v>61</v>
      </c>
      <c r="F11" s="8"/>
      <c r="G11" s="37">
        <f>MIN(A7:A101)</f>
        <v>461</v>
      </c>
      <c r="H11" s="37">
        <f>MIN(B7:B101)</f>
        <v>603</v>
      </c>
      <c r="I11" s="32"/>
      <c r="J11" s="22" t="s">
        <v>39</v>
      </c>
    </row>
    <row r="12" spans="1:10" ht="14" thickBot="1" x14ac:dyDescent="0.2">
      <c r="A12" s="26">
        <v>556</v>
      </c>
      <c r="B12" s="26">
        <v>1104</v>
      </c>
      <c r="C12" s="60">
        <f t="shared" si="0"/>
        <v>-548</v>
      </c>
      <c r="D12" s="59">
        <f t="shared" si="1"/>
        <v>300304</v>
      </c>
      <c r="E12" s="8" t="s">
        <v>69</v>
      </c>
      <c r="F12" s="8"/>
      <c r="G12" s="38">
        <f>MAX(A7:A101)</f>
        <v>1375</v>
      </c>
      <c r="H12" s="38">
        <f>MAX(B7:B101)</f>
        <v>1799</v>
      </c>
      <c r="I12" s="32"/>
      <c r="J12" s="22" t="s">
        <v>40</v>
      </c>
    </row>
    <row r="13" spans="1:10" x14ac:dyDescent="0.15">
      <c r="A13" s="26">
        <v>1318</v>
      </c>
      <c r="B13" s="26">
        <v>1418</v>
      </c>
      <c r="C13" s="60">
        <f t="shared" si="0"/>
        <v>-100</v>
      </c>
      <c r="D13" s="59">
        <f t="shared" si="1"/>
        <v>10000</v>
      </c>
      <c r="E13" s="8" t="s">
        <v>70</v>
      </c>
      <c r="F13" s="8"/>
      <c r="G13" s="30">
        <f>G12-G11</f>
        <v>914</v>
      </c>
      <c r="H13" s="31">
        <f>H12-H11</f>
        <v>1196</v>
      </c>
      <c r="I13" s="32"/>
      <c r="J13" s="22" t="s">
        <v>38</v>
      </c>
    </row>
    <row r="14" spans="1:10" x14ac:dyDescent="0.15">
      <c r="A14" s="26">
        <v>825</v>
      </c>
      <c r="B14" s="26">
        <v>892</v>
      </c>
      <c r="C14" s="60">
        <f t="shared" si="0"/>
        <v>-67</v>
      </c>
      <c r="D14" s="59">
        <f t="shared" si="1"/>
        <v>4489</v>
      </c>
      <c r="E14" s="8" t="s">
        <v>57</v>
      </c>
      <c r="F14" s="8"/>
      <c r="G14" s="33">
        <f>STDEV(A7:A101)</f>
        <v>199.32032438596386</v>
      </c>
      <c r="H14" s="34">
        <f>STDEV(B7:B101)</f>
        <v>291.08189124920489</v>
      </c>
      <c r="I14" s="32"/>
      <c r="J14" s="22" t="s">
        <v>77</v>
      </c>
    </row>
    <row r="15" spans="1:10" x14ac:dyDescent="0.15">
      <c r="A15" s="26">
        <v>591</v>
      </c>
      <c r="B15" s="26">
        <v>603</v>
      </c>
      <c r="C15" s="60">
        <f t="shared" si="0"/>
        <v>-12</v>
      </c>
      <c r="D15" s="59">
        <f t="shared" si="1"/>
        <v>144</v>
      </c>
      <c r="E15" s="8" t="s">
        <v>58</v>
      </c>
      <c r="F15" s="8"/>
      <c r="G15" s="33">
        <f>VAR(A7:A101)</f>
        <v>39728.591713325855</v>
      </c>
      <c r="H15" s="34">
        <f>VAR(B7:B101)</f>
        <v>84728.667413213945</v>
      </c>
      <c r="I15" s="32"/>
      <c r="J15" s="22" t="s">
        <v>78</v>
      </c>
    </row>
    <row r="16" spans="1:10" ht="14" thickBot="1" x14ac:dyDescent="0.2">
      <c r="A16" s="26">
        <v>727</v>
      </c>
      <c r="B16" s="26">
        <v>870</v>
      </c>
      <c r="C16" s="60">
        <f t="shared" si="0"/>
        <v>-143</v>
      </c>
      <c r="D16" s="59">
        <f t="shared" si="1"/>
        <v>20449</v>
      </c>
      <c r="E16" s="8" t="s">
        <v>56</v>
      </c>
      <c r="F16" s="8"/>
      <c r="G16" s="35">
        <f>G14/SQRT(G7)</f>
        <v>20.449833795058957</v>
      </c>
      <c r="H16" s="36">
        <f>H14/SQRT(H7)</f>
        <v>29.864371910568931</v>
      </c>
      <c r="I16" s="32"/>
      <c r="J16" s="22" t="s">
        <v>4</v>
      </c>
    </row>
    <row r="17" spans="1:10" x14ac:dyDescent="0.15">
      <c r="A17" s="26">
        <v>653</v>
      </c>
      <c r="B17" s="26">
        <v>953</v>
      </c>
      <c r="C17" s="60">
        <f t="shared" si="0"/>
        <v>-300</v>
      </c>
      <c r="D17" s="59">
        <f t="shared" si="1"/>
        <v>90000</v>
      </c>
      <c r="E17" s="8"/>
      <c r="F17" s="8"/>
      <c r="G17" s="32"/>
      <c r="H17" s="32"/>
      <c r="I17" s="32"/>
      <c r="J17" s="22"/>
    </row>
    <row r="18" spans="1:10" x14ac:dyDescent="0.15">
      <c r="A18" s="26">
        <v>645</v>
      </c>
      <c r="B18" s="26">
        <v>693</v>
      </c>
      <c r="C18" s="60">
        <f t="shared" si="0"/>
        <v>-48</v>
      </c>
      <c r="D18" s="59">
        <f t="shared" si="1"/>
        <v>2304</v>
      </c>
      <c r="E18" s="39" t="s">
        <v>17</v>
      </c>
      <c r="F18" s="8"/>
      <c r="G18" s="40">
        <f>(SUM(D7:D101)-((SUM(C7:C101)^2)/G7))/(G7-1)</f>
        <v>41961.414781634936</v>
      </c>
      <c r="H18" s="40"/>
      <c r="I18" s="32"/>
      <c r="J18" s="22"/>
    </row>
    <row r="19" spans="1:10" x14ac:dyDescent="0.15">
      <c r="A19" s="26">
        <v>789</v>
      </c>
      <c r="B19" s="26">
        <v>821</v>
      </c>
      <c r="C19" s="60">
        <f t="shared" si="0"/>
        <v>-32</v>
      </c>
      <c r="D19" s="59">
        <f t="shared" si="1"/>
        <v>1024</v>
      </c>
      <c r="E19" s="8" t="s">
        <v>27</v>
      </c>
      <c r="F19" s="8"/>
      <c r="G19" s="48">
        <f>(SUM(C7:C100)/G7)</f>
        <v>-253.84210526315789</v>
      </c>
      <c r="H19" s="25" t="s">
        <v>28</v>
      </c>
      <c r="I19" s="32"/>
      <c r="J19" s="22"/>
    </row>
    <row r="20" spans="1:10" x14ac:dyDescent="0.15">
      <c r="A20" s="26">
        <v>713</v>
      </c>
      <c r="B20" s="26">
        <v>1173</v>
      </c>
      <c r="C20" s="60">
        <f t="shared" si="0"/>
        <v>-460</v>
      </c>
      <c r="D20" s="59">
        <f t="shared" si="1"/>
        <v>211600</v>
      </c>
      <c r="E20" s="8" t="s">
        <v>29</v>
      </c>
      <c r="F20" s="8"/>
      <c r="G20" s="48">
        <f>SQRT(G18*(1/G7))</f>
        <v>21.016638717087428</v>
      </c>
      <c r="H20" s="25" t="s">
        <v>30</v>
      </c>
      <c r="I20" s="32"/>
      <c r="J20" s="22"/>
    </row>
    <row r="21" spans="1:10" x14ac:dyDescent="0.15">
      <c r="A21" s="26">
        <v>589</v>
      </c>
      <c r="B21" s="26">
        <v>833</v>
      </c>
      <c r="C21" s="60">
        <f t="shared" si="0"/>
        <v>-244</v>
      </c>
      <c r="D21" s="59">
        <f t="shared" si="1"/>
        <v>59536</v>
      </c>
      <c r="E21" s="39" t="s">
        <v>67</v>
      </c>
      <c r="F21" s="8"/>
      <c r="G21" s="40">
        <f>G57*2</f>
        <v>82.383709923162883</v>
      </c>
      <c r="H21" s="42" t="s">
        <v>68</v>
      </c>
      <c r="I21" s="40"/>
    </row>
    <row r="22" spans="1:10" x14ac:dyDescent="0.15">
      <c r="A22" s="26">
        <v>1047</v>
      </c>
      <c r="B22" s="26">
        <v>979</v>
      </c>
      <c r="C22" s="60">
        <f t="shared" si="0"/>
        <v>68</v>
      </c>
      <c r="D22" s="59">
        <f t="shared" si="1"/>
        <v>4624</v>
      </c>
      <c r="E22" s="8"/>
      <c r="F22" s="8"/>
      <c r="G22" s="48"/>
      <c r="H22" s="25"/>
      <c r="I22" s="40"/>
    </row>
    <row r="23" spans="1:10" x14ac:dyDescent="0.15">
      <c r="A23" s="26">
        <v>991</v>
      </c>
      <c r="B23" s="26">
        <v>1393</v>
      </c>
      <c r="C23" s="60">
        <f t="shared" si="0"/>
        <v>-402</v>
      </c>
      <c r="D23" s="61">
        <f t="shared" si="1"/>
        <v>161604</v>
      </c>
      <c r="E23" s="9" t="s">
        <v>51</v>
      </c>
      <c r="F23" s="11"/>
      <c r="G23" s="44">
        <f>(G26*2)/SQRT(G27)</f>
        <v>-2.4915320103077447</v>
      </c>
      <c r="H23" s="43" t="s">
        <v>45</v>
      </c>
      <c r="I23" s="56"/>
      <c r="J23" s="3"/>
    </row>
    <row r="24" spans="1:10" x14ac:dyDescent="0.15">
      <c r="A24" s="26">
        <v>740</v>
      </c>
      <c r="B24" s="26">
        <v>846</v>
      </c>
      <c r="C24" s="60">
        <f t="shared" si="0"/>
        <v>-106</v>
      </c>
      <c r="D24" s="61">
        <f t="shared" si="1"/>
        <v>11236</v>
      </c>
      <c r="E24" s="10" t="s">
        <v>31</v>
      </c>
      <c r="F24" s="12"/>
      <c r="G24" s="57">
        <f>(G26^2)/((G26^2)+G27)</f>
        <v>0.60814017308859825</v>
      </c>
      <c r="H24" s="46" t="s">
        <v>32</v>
      </c>
      <c r="I24" s="58"/>
      <c r="J24" s="4"/>
    </row>
    <row r="25" spans="1:10" x14ac:dyDescent="0.15">
      <c r="A25" s="26">
        <v>674</v>
      </c>
      <c r="B25" s="26">
        <v>1168</v>
      </c>
      <c r="C25" s="60">
        <f t="shared" si="0"/>
        <v>-494</v>
      </c>
      <c r="D25" s="59">
        <f t="shared" si="1"/>
        <v>244036</v>
      </c>
      <c r="F25" s="8"/>
      <c r="G25" s="41"/>
      <c r="I25" s="40"/>
    </row>
    <row r="26" spans="1:10" x14ac:dyDescent="0.15">
      <c r="A26" s="26">
        <v>680</v>
      </c>
      <c r="B26" s="26">
        <v>661</v>
      </c>
      <c r="C26" s="60">
        <f t="shared" si="0"/>
        <v>19</v>
      </c>
      <c r="D26" s="61">
        <f t="shared" si="1"/>
        <v>361</v>
      </c>
      <c r="E26" s="9" t="s">
        <v>46</v>
      </c>
      <c r="F26" s="11"/>
      <c r="G26" s="44">
        <f>G19/G20</f>
        <v>-12.078149540476868</v>
      </c>
      <c r="H26" s="43" t="s">
        <v>41</v>
      </c>
      <c r="I26" s="43"/>
      <c r="J26" s="3"/>
    </row>
    <row r="27" spans="1:10" x14ac:dyDescent="0.15">
      <c r="A27" s="26">
        <v>510</v>
      </c>
      <c r="B27" s="26">
        <v>610</v>
      </c>
      <c r="C27" s="60">
        <f t="shared" si="0"/>
        <v>-100</v>
      </c>
      <c r="D27" s="61">
        <f t="shared" si="1"/>
        <v>10000</v>
      </c>
      <c r="E27" s="15" t="s">
        <v>47</v>
      </c>
      <c r="F27" s="16"/>
      <c r="G27" s="52">
        <f>G7-1</f>
        <v>94</v>
      </c>
      <c r="H27" s="45" t="s">
        <v>33</v>
      </c>
      <c r="I27" s="45"/>
      <c r="J27" s="17"/>
    </row>
    <row r="28" spans="1:10" x14ac:dyDescent="0.15">
      <c r="A28" s="26">
        <v>903</v>
      </c>
      <c r="B28" s="26">
        <v>1416</v>
      </c>
      <c r="C28" s="60">
        <f t="shared" si="0"/>
        <v>-513</v>
      </c>
      <c r="D28" s="61">
        <f t="shared" si="1"/>
        <v>263169</v>
      </c>
      <c r="E28" s="15" t="s">
        <v>53</v>
      </c>
      <c r="F28" s="16"/>
      <c r="G28" s="18">
        <f>TDIST(ABS(G26),G27,1)</f>
        <v>3.9397206082075369E-21</v>
      </c>
      <c r="H28" s="45" t="s">
        <v>42</v>
      </c>
      <c r="I28" s="23"/>
      <c r="J28" s="17"/>
    </row>
    <row r="29" spans="1:10" x14ac:dyDescent="0.15">
      <c r="A29" s="26">
        <v>562</v>
      </c>
      <c r="B29" s="26">
        <v>1171</v>
      </c>
      <c r="C29" s="60">
        <f t="shared" si="0"/>
        <v>-609</v>
      </c>
      <c r="D29" s="61">
        <f t="shared" si="1"/>
        <v>370881</v>
      </c>
      <c r="E29" s="10" t="s">
        <v>52</v>
      </c>
      <c r="F29" s="12"/>
      <c r="G29" s="14">
        <f>TDIST(ABS(G26),G27,2)</f>
        <v>7.8794412164150737E-21</v>
      </c>
      <c r="H29" s="46" t="s">
        <v>42</v>
      </c>
      <c r="I29" s="24"/>
      <c r="J29" s="4"/>
    </row>
    <row r="30" spans="1:10" x14ac:dyDescent="0.15">
      <c r="A30" s="26">
        <v>630</v>
      </c>
      <c r="B30" s="26">
        <v>884</v>
      </c>
      <c r="C30" s="60">
        <f t="shared" si="0"/>
        <v>-254</v>
      </c>
      <c r="D30" s="59">
        <f t="shared" si="1"/>
        <v>64516</v>
      </c>
      <c r="E30" s="16"/>
      <c r="F30" s="16"/>
      <c r="G30" s="50"/>
      <c r="H30" s="45"/>
      <c r="I30" s="45"/>
      <c r="J30" s="51"/>
    </row>
    <row r="31" spans="1:10" x14ac:dyDescent="0.15">
      <c r="A31" s="26">
        <v>553</v>
      </c>
      <c r="B31" s="26">
        <v>639</v>
      </c>
      <c r="C31" s="60">
        <f t="shared" si="0"/>
        <v>-86</v>
      </c>
      <c r="D31" s="59">
        <f t="shared" si="1"/>
        <v>7396</v>
      </c>
      <c r="E31" s="16"/>
      <c r="F31" s="16"/>
      <c r="G31" s="18"/>
      <c r="H31" s="45"/>
      <c r="I31" s="45"/>
      <c r="J31" s="51"/>
    </row>
    <row r="32" spans="1:10" x14ac:dyDescent="0.15">
      <c r="A32" s="26">
        <v>733</v>
      </c>
      <c r="B32" s="26">
        <v>1243</v>
      </c>
      <c r="C32" s="60">
        <f t="shared" si="0"/>
        <v>-510</v>
      </c>
      <c r="D32" s="59">
        <f t="shared" si="1"/>
        <v>260100</v>
      </c>
      <c r="E32" s="16"/>
      <c r="F32" s="16"/>
      <c r="G32" s="18"/>
      <c r="H32" s="45"/>
      <c r="I32" s="45"/>
      <c r="J32" s="51"/>
    </row>
    <row r="33" spans="1:9" x14ac:dyDescent="0.15">
      <c r="A33" s="26">
        <v>1042</v>
      </c>
      <c r="B33" s="26">
        <v>1635</v>
      </c>
      <c r="C33" s="60">
        <f t="shared" si="0"/>
        <v>-593</v>
      </c>
      <c r="D33" s="59">
        <f t="shared" si="1"/>
        <v>351649</v>
      </c>
      <c r="E33" s="8"/>
      <c r="F33" s="8"/>
      <c r="G33" s="40"/>
      <c r="H33" s="40"/>
      <c r="I33" s="40"/>
    </row>
    <row r="34" spans="1:9" x14ac:dyDescent="0.15">
      <c r="A34" s="26">
        <v>812</v>
      </c>
      <c r="B34" s="26">
        <v>938</v>
      </c>
      <c r="C34" s="60">
        <f t="shared" si="0"/>
        <v>-126</v>
      </c>
      <c r="D34" s="59">
        <f t="shared" si="1"/>
        <v>15876</v>
      </c>
      <c r="E34" s="39"/>
      <c r="H34" s="40"/>
      <c r="I34" s="40"/>
    </row>
    <row r="35" spans="1:9" x14ac:dyDescent="0.15">
      <c r="A35" s="26">
        <v>1064</v>
      </c>
      <c r="B35" s="26">
        <v>1096</v>
      </c>
      <c r="C35" s="60">
        <f t="shared" si="0"/>
        <v>-32</v>
      </c>
      <c r="D35" s="59">
        <f t="shared" si="1"/>
        <v>1024</v>
      </c>
      <c r="H35" s="40"/>
      <c r="I35" s="40"/>
    </row>
    <row r="36" spans="1:9" x14ac:dyDescent="0.15">
      <c r="A36" s="26">
        <v>574</v>
      </c>
      <c r="B36" s="26">
        <v>851</v>
      </c>
      <c r="C36" s="60">
        <f t="shared" si="0"/>
        <v>-277</v>
      </c>
      <c r="D36" s="59">
        <f t="shared" si="1"/>
        <v>76729</v>
      </c>
      <c r="H36" s="40"/>
      <c r="I36" s="40"/>
    </row>
    <row r="37" spans="1:9" x14ac:dyDescent="0.15">
      <c r="A37" s="26">
        <v>686</v>
      </c>
      <c r="B37" s="26">
        <v>808</v>
      </c>
      <c r="C37" s="60">
        <f t="shared" si="0"/>
        <v>-122</v>
      </c>
      <c r="D37" s="59">
        <f t="shared" si="1"/>
        <v>14884</v>
      </c>
      <c r="H37" s="40"/>
      <c r="I37" s="40"/>
    </row>
    <row r="38" spans="1:9" x14ac:dyDescent="0.15">
      <c r="A38" s="26">
        <v>767</v>
      </c>
      <c r="B38" s="26">
        <v>1223</v>
      </c>
      <c r="C38" s="60">
        <f t="shared" si="0"/>
        <v>-456</v>
      </c>
      <c r="D38" s="59">
        <f t="shared" si="1"/>
        <v>207936</v>
      </c>
      <c r="E38" s="6"/>
      <c r="F38" s="6"/>
    </row>
    <row r="39" spans="1:9" x14ac:dyDescent="0.15">
      <c r="A39" s="26">
        <v>563</v>
      </c>
      <c r="B39" s="26">
        <v>795</v>
      </c>
      <c r="C39" s="60">
        <f t="shared" si="0"/>
        <v>-232</v>
      </c>
      <c r="D39" s="59">
        <f t="shared" si="1"/>
        <v>53824</v>
      </c>
    </row>
    <row r="40" spans="1:9" x14ac:dyDescent="0.15">
      <c r="A40" s="26">
        <v>699</v>
      </c>
      <c r="B40" s="26">
        <v>893</v>
      </c>
      <c r="C40" s="60">
        <f t="shared" si="0"/>
        <v>-194</v>
      </c>
      <c r="D40" s="59">
        <f t="shared" si="1"/>
        <v>37636</v>
      </c>
    </row>
    <row r="41" spans="1:9" x14ac:dyDescent="0.15">
      <c r="A41" s="26">
        <v>553</v>
      </c>
      <c r="B41" s="26">
        <v>656</v>
      </c>
      <c r="C41" s="60">
        <f t="shared" si="0"/>
        <v>-103</v>
      </c>
      <c r="D41" s="59">
        <f t="shared" si="1"/>
        <v>10609</v>
      </c>
    </row>
    <row r="42" spans="1:9" x14ac:dyDescent="0.15">
      <c r="A42" s="26">
        <v>647</v>
      </c>
      <c r="B42" s="26">
        <v>980</v>
      </c>
      <c r="C42" s="60">
        <f t="shared" si="0"/>
        <v>-333</v>
      </c>
      <c r="D42" s="59">
        <f t="shared" si="1"/>
        <v>110889</v>
      </c>
    </row>
    <row r="43" spans="1:9" x14ac:dyDescent="0.15">
      <c r="A43" s="26">
        <v>945</v>
      </c>
      <c r="B43" s="26">
        <v>1201</v>
      </c>
      <c r="C43" s="60">
        <f t="shared" si="0"/>
        <v>-256</v>
      </c>
      <c r="D43" s="59">
        <f t="shared" si="1"/>
        <v>65536</v>
      </c>
    </row>
    <row r="44" spans="1:9" x14ac:dyDescent="0.15">
      <c r="A44" s="26">
        <v>689</v>
      </c>
      <c r="B44" s="26">
        <v>853</v>
      </c>
      <c r="C44" s="60">
        <f t="shared" si="0"/>
        <v>-164</v>
      </c>
      <c r="D44" s="59">
        <f t="shared" si="1"/>
        <v>26896</v>
      </c>
    </row>
    <row r="45" spans="1:9" x14ac:dyDescent="0.15">
      <c r="A45" s="26">
        <v>524</v>
      </c>
      <c r="B45" s="26">
        <v>758</v>
      </c>
      <c r="C45" s="60">
        <f t="shared" si="0"/>
        <v>-234</v>
      </c>
      <c r="D45" s="59">
        <f t="shared" si="1"/>
        <v>54756</v>
      </c>
    </row>
    <row r="46" spans="1:9" x14ac:dyDescent="0.15">
      <c r="A46" s="26">
        <v>1080</v>
      </c>
      <c r="B46" s="26">
        <v>1022</v>
      </c>
      <c r="C46" s="60">
        <f t="shared" si="0"/>
        <v>58</v>
      </c>
      <c r="D46" s="59">
        <f t="shared" si="1"/>
        <v>3364</v>
      </c>
    </row>
    <row r="47" spans="1:9" x14ac:dyDescent="0.15">
      <c r="A47" s="26">
        <v>565</v>
      </c>
      <c r="B47" s="26">
        <v>758</v>
      </c>
      <c r="C47" s="60">
        <f t="shared" si="0"/>
        <v>-193</v>
      </c>
      <c r="D47" s="59">
        <f t="shared" si="1"/>
        <v>37249</v>
      </c>
    </row>
    <row r="48" spans="1:9" x14ac:dyDescent="0.15">
      <c r="A48" s="26">
        <v>818</v>
      </c>
      <c r="B48" s="26">
        <v>1194</v>
      </c>
      <c r="C48" s="60">
        <f t="shared" si="0"/>
        <v>-376</v>
      </c>
      <c r="D48" s="59">
        <f t="shared" si="1"/>
        <v>141376</v>
      </c>
    </row>
    <row r="49" spans="1:10" x14ac:dyDescent="0.15">
      <c r="A49" s="26">
        <v>807</v>
      </c>
      <c r="B49" s="26">
        <v>995</v>
      </c>
      <c r="C49" s="60">
        <f t="shared" si="0"/>
        <v>-188</v>
      </c>
      <c r="D49" s="59">
        <f t="shared" si="1"/>
        <v>35344</v>
      </c>
    </row>
    <row r="50" spans="1:10" x14ac:dyDescent="0.15">
      <c r="A50" s="26">
        <v>961</v>
      </c>
      <c r="B50" s="26">
        <v>922</v>
      </c>
      <c r="C50" s="60">
        <f t="shared" si="0"/>
        <v>39</v>
      </c>
      <c r="D50" s="59">
        <f t="shared" si="1"/>
        <v>1521</v>
      </c>
    </row>
    <row r="51" spans="1:10" x14ac:dyDescent="0.15">
      <c r="A51" s="26">
        <v>630</v>
      </c>
      <c r="B51" s="26">
        <v>770</v>
      </c>
      <c r="C51" s="60">
        <f t="shared" si="0"/>
        <v>-140</v>
      </c>
      <c r="D51" s="59">
        <f t="shared" si="1"/>
        <v>19600</v>
      </c>
    </row>
    <row r="52" spans="1:10" x14ac:dyDescent="0.15">
      <c r="A52" s="26">
        <v>662</v>
      </c>
      <c r="B52" s="26">
        <v>765</v>
      </c>
      <c r="C52" s="60">
        <f t="shared" si="0"/>
        <v>-103</v>
      </c>
      <c r="D52" s="59">
        <f t="shared" si="1"/>
        <v>10609</v>
      </c>
    </row>
    <row r="53" spans="1:10" x14ac:dyDescent="0.15">
      <c r="A53" s="26">
        <v>867</v>
      </c>
      <c r="B53" s="26">
        <v>1110</v>
      </c>
      <c r="C53" s="60">
        <f t="shared" si="0"/>
        <v>-243</v>
      </c>
      <c r="D53" s="59">
        <f t="shared" si="1"/>
        <v>59049</v>
      </c>
      <c r="E53" s="47"/>
    </row>
    <row r="54" spans="1:10" x14ac:dyDescent="0.15">
      <c r="A54" s="26">
        <v>498</v>
      </c>
      <c r="B54" s="26">
        <v>701</v>
      </c>
      <c r="C54" s="62">
        <f t="shared" si="0"/>
        <v>-203</v>
      </c>
      <c r="D54" s="63">
        <f t="shared" si="1"/>
        <v>41209</v>
      </c>
    </row>
    <row r="55" spans="1:10" x14ac:dyDescent="0.15">
      <c r="A55" s="26">
        <v>954</v>
      </c>
      <c r="B55" s="26">
        <v>1502</v>
      </c>
      <c r="C55" s="60">
        <f t="shared" si="0"/>
        <v>-548</v>
      </c>
      <c r="D55" s="59">
        <f t="shared" si="1"/>
        <v>300304</v>
      </c>
      <c r="G55" t="s">
        <v>64</v>
      </c>
    </row>
    <row r="56" spans="1:10" x14ac:dyDescent="0.15">
      <c r="A56" s="26">
        <v>461</v>
      </c>
      <c r="B56" s="26">
        <v>692</v>
      </c>
      <c r="C56" s="60">
        <f t="shared" si="0"/>
        <v>-231</v>
      </c>
      <c r="D56" s="59">
        <f t="shared" si="1"/>
        <v>53361</v>
      </c>
    </row>
    <row r="57" spans="1:10" x14ac:dyDescent="0.15">
      <c r="A57" s="26">
        <v>570</v>
      </c>
      <c r="B57" s="26">
        <v>678</v>
      </c>
      <c r="C57" s="60">
        <f t="shared" si="0"/>
        <v>-108</v>
      </c>
      <c r="D57" s="59">
        <f t="shared" si="1"/>
        <v>11664</v>
      </c>
      <c r="E57" s="8" t="s">
        <v>65</v>
      </c>
      <c r="F57" s="8"/>
      <c r="G57" s="32">
        <f>CONFIDENCE(0.05,SQRT(G18),G7)</f>
        <v>41.191854961581441</v>
      </c>
      <c r="H57" s="22" t="s">
        <v>66</v>
      </c>
      <c r="I57" s="32"/>
    </row>
    <row r="58" spans="1:10" x14ac:dyDescent="0.15">
      <c r="A58" s="26">
        <v>627</v>
      </c>
      <c r="B58" s="26">
        <v>1079</v>
      </c>
      <c r="C58" s="60">
        <f t="shared" si="0"/>
        <v>-452</v>
      </c>
      <c r="D58" s="59">
        <f t="shared" si="1"/>
        <v>204304</v>
      </c>
    </row>
    <row r="59" spans="1:10" x14ac:dyDescent="0.15">
      <c r="A59" s="26">
        <v>851</v>
      </c>
      <c r="B59" s="26">
        <v>917</v>
      </c>
      <c r="C59" s="60">
        <f t="shared" si="0"/>
        <v>-66</v>
      </c>
      <c r="D59" s="59">
        <f t="shared" si="1"/>
        <v>4356</v>
      </c>
      <c r="E59" s="11" t="s">
        <v>34</v>
      </c>
      <c r="F59" s="11"/>
      <c r="G59" s="53">
        <f>TINV(G61,8)</f>
        <v>846.94650899014209</v>
      </c>
      <c r="H59" s="43" t="s">
        <v>6</v>
      </c>
      <c r="I59" s="43"/>
      <c r="J59" s="3"/>
    </row>
    <row r="60" spans="1:10" x14ac:dyDescent="0.15">
      <c r="A60" s="26">
        <v>856</v>
      </c>
      <c r="B60" s="26">
        <v>1446</v>
      </c>
      <c r="C60" s="60">
        <f t="shared" si="0"/>
        <v>-590</v>
      </c>
      <c r="D60" s="59">
        <f t="shared" si="1"/>
        <v>348100</v>
      </c>
      <c r="E60" s="16" t="s">
        <v>35</v>
      </c>
      <c r="F60" s="16"/>
      <c r="G60" s="54">
        <f>TTEST(A7:A101,B7:B101,1,1)</f>
        <v>2.1150601968965536E-21</v>
      </c>
      <c r="H60" s="23" t="s">
        <v>36</v>
      </c>
      <c r="I60" s="23"/>
      <c r="J60" s="17"/>
    </row>
    <row r="61" spans="1:10" x14ac:dyDescent="0.15">
      <c r="A61" s="26">
        <v>838</v>
      </c>
      <c r="B61" s="26">
        <v>899</v>
      </c>
      <c r="C61" s="60">
        <f t="shared" si="0"/>
        <v>-61</v>
      </c>
      <c r="D61" s="59">
        <f t="shared" si="1"/>
        <v>3721</v>
      </c>
      <c r="E61" s="12" t="s">
        <v>37</v>
      </c>
      <c r="F61" s="12"/>
      <c r="G61" s="55">
        <f>TTEST(A7:A101,B7:B101,2,1)</f>
        <v>4.2301203937931072E-21</v>
      </c>
      <c r="H61" s="24" t="s">
        <v>36</v>
      </c>
      <c r="I61" s="24"/>
      <c r="J61" s="4"/>
    </row>
    <row r="62" spans="1:10" x14ac:dyDescent="0.15">
      <c r="A62" s="26">
        <v>983</v>
      </c>
      <c r="B62" s="26">
        <v>1586</v>
      </c>
      <c r="C62" s="60">
        <f t="shared" si="0"/>
        <v>-603</v>
      </c>
      <c r="D62" s="59">
        <f t="shared" si="1"/>
        <v>363609</v>
      </c>
    </row>
    <row r="63" spans="1:10" x14ac:dyDescent="0.15">
      <c r="A63" s="26">
        <v>593</v>
      </c>
      <c r="B63" s="26">
        <v>1046</v>
      </c>
      <c r="C63" s="60">
        <f t="shared" si="0"/>
        <v>-453</v>
      </c>
      <c r="D63" s="59">
        <f t="shared" si="1"/>
        <v>205209</v>
      </c>
    </row>
    <row r="64" spans="1:10" x14ac:dyDescent="0.15">
      <c r="A64" s="26">
        <v>537</v>
      </c>
      <c r="B64" s="26">
        <v>1199</v>
      </c>
      <c r="C64" s="60">
        <f t="shared" si="0"/>
        <v>-662</v>
      </c>
      <c r="D64" s="59">
        <f t="shared" si="1"/>
        <v>438244</v>
      </c>
    </row>
    <row r="65" spans="1:4" x14ac:dyDescent="0.15">
      <c r="A65" s="26">
        <v>608</v>
      </c>
      <c r="B65" s="26">
        <v>856</v>
      </c>
      <c r="C65" s="60">
        <f t="shared" si="0"/>
        <v>-248</v>
      </c>
      <c r="D65" s="59">
        <f t="shared" si="1"/>
        <v>61504</v>
      </c>
    </row>
    <row r="66" spans="1:4" x14ac:dyDescent="0.15">
      <c r="A66" s="26">
        <v>772</v>
      </c>
      <c r="B66" s="26">
        <v>964</v>
      </c>
      <c r="C66" s="60">
        <f t="shared" si="0"/>
        <v>-192</v>
      </c>
      <c r="D66" s="59">
        <f t="shared" si="1"/>
        <v>36864</v>
      </c>
    </row>
    <row r="67" spans="1:4" x14ac:dyDescent="0.15">
      <c r="A67" s="26">
        <v>834</v>
      </c>
      <c r="B67" s="26">
        <v>877</v>
      </c>
      <c r="C67" s="60">
        <f t="shared" si="0"/>
        <v>-43</v>
      </c>
      <c r="D67" s="59">
        <f t="shared" si="1"/>
        <v>1849</v>
      </c>
    </row>
    <row r="68" spans="1:4" x14ac:dyDescent="0.15">
      <c r="A68" s="26">
        <v>1007</v>
      </c>
      <c r="B68" s="26">
        <v>1448</v>
      </c>
      <c r="C68" s="60">
        <f t="shared" si="0"/>
        <v>-441</v>
      </c>
      <c r="D68" s="59">
        <f t="shared" si="1"/>
        <v>194481</v>
      </c>
    </row>
    <row r="69" spans="1:4" x14ac:dyDescent="0.15">
      <c r="A69" s="26">
        <v>626</v>
      </c>
      <c r="B69" s="26">
        <v>936</v>
      </c>
      <c r="C69" s="60">
        <f t="shared" si="0"/>
        <v>-310</v>
      </c>
      <c r="D69" s="59">
        <f t="shared" si="1"/>
        <v>96100</v>
      </c>
    </row>
    <row r="70" spans="1:4" x14ac:dyDescent="0.15">
      <c r="A70" s="26">
        <v>1016</v>
      </c>
      <c r="B70" s="26">
        <v>1799</v>
      </c>
      <c r="C70" s="60">
        <f t="shared" si="0"/>
        <v>-783</v>
      </c>
      <c r="D70" s="59">
        <f t="shared" si="1"/>
        <v>613089</v>
      </c>
    </row>
    <row r="71" spans="1:4" x14ac:dyDescent="0.15">
      <c r="A71" s="26">
        <v>886</v>
      </c>
      <c r="B71" s="26">
        <v>1444</v>
      </c>
      <c r="C71" s="60">
        <f t="shared" si="0"/>
        <v>-558</v>
      </c>
      <c r="D71" s="59">
        <f t="shared" si="1"/>
        <v>311364</v>
      </c>
    </row>
    <row r="72" spans="1:4" x14ac:dyDescent="0.15">
      <c r="A72" s="26">
        <v>1375</v>
      </c>
      <c r="B72" s="26">
        <v>1455</v>
      </c>
      <c r="C72" s="60">
        <f t="shared" ref="C72:C101" si="2">A72-B72</f>
        <v>-80</v>
      </c>
      <c r="D72" s="59">
        <f t="shared" ref="D72:D101" si="3">C72^2</f>
        <v>6400</v>
      </c>
    </row>
    <row r="73" spans="1:4" x14ac:dyDescent="0.15">
      <c r="A73" s="26">
        <v>903</v>
      </c>
      <c r="B73" s="26">
        <v>1135</v>
      </c>
      <c r="C73" s="60">
        <f t="shared" si="2"/>
        <v>-232</v>
      </c>
      <c r="D73" s="59">
        <f t="shared" si="3"/>
        <v>53824</v>
      </c>
    </row>
    <row r="74" spans="1:4" x14ac:dyDescent="0.15">
      <c r="A74" s="26">
        <v>662</v>
      </c>
      <c r="B74" s="26">
        <v>795</v>
      </c>
      <c r="C74" s="60">
        <f t="shared" si="2"/>
        <v>-133</v>
      </c>
      <c r="D74" s="59">
        <f t="shared" si="3"/>
        <v>17689</v>
      </c>
    </row>
    <row r="75" spans="1:4" x14ac:dyDescent="0.15">
      <c r="A75" s="26">
        <v>764</v>
      </c>
      <c r="B75" s="26">
        <v>1126</v>
      </c>
      <c r="C75" s="60">
        <f t="shared" si="2"/>
        <v>-362</v>
      </c>
      <c r="D75" s="59">
        <f t="shared" si="3"/>
        <v>131044</v>
      </c>
    </row>
    <row r="76" spans="1:4" x14ac:dyDescent="0.15">
      <c r="A76" s="26">
        <v>772</v>
      </c>
      <c r="B76" s="26">
        <v>1196</v>
      </c>
      <c r="C76" s="60">
        <f t="shared" si="2"/>
        <v>-424</v>
      </c>
      <c r="D76" s="59">
        <f t="shared" si="3"/>
        <v>179776</v>
      </c>
    </row>
    <row r="77" spans="1:4" x14ac:dyDescent="0.15">
      <c r="A77" s="26">
        <v>572</v>
      </c>
      <c r="B77" s="26">
        <v>608</v>
      </c>
      <c r="C77" s="60">
        <f t="shared" si="2"/>
        <v>-36</v>
      </c>
      <c r="D77" s="59">
        <f t="shared" si="3"/>
        <v>1296</v>
      </c>
    </row>
    <row r="78" spans="1:4" x14ac:dyDescent="0.15">
      <c r="A78" s="26">
        <v>803</v>
      </c>
      <c r="B78" s="26">
        <v>1284</v>
      </c>
      <c r="C78" s="60">
        <f t="shared" si="2"/>
        <v>-481</v>
      </c>
      <c r="D78" s="59">
        <f t="shared" si="3"/>
        <v>231361</v>
      </c>
    </row>
    <row r="79" spans="1:4" x14ac:dyDescent="0.15">
      <c r="A79" s="26">
        <v>543</v>
      </c>
      <c r="B79" s="26">
        <v>750</v>
      </c>
      <c r="C79" s="60">
        <f t="shared" si="2"/>
        <v>-207</v>
      </c>
      <c r="D79" s="59">
        <f t="shared" si="3"/>
        <v>42849</v>
      </c>
    </row>
    <row r="80" spans="1:4" x14ac:dyDescent="0.15">
      <c r="A80" s="26">
        <v>558</v>
      </c>
      <c r="B80" s="26">
        <v>940</v>
      </c>
      <c r="C80" s="60">
        <f t="shared" si="2"/>
        <v>-382</v>
      </c>
      <c r="D80" s="59">
        <f t="shared" si="3"/>
        <v>145924</v>
      </c>
    </row>
    <row r="81" spans="1:4" x14ac:dyDescent="0.15">
      <c r="A81" s="26">
        <v>564</v>
      </c>
      <c r="B81" s="26">
        <v>653</v>
      </c>
      <c r="C81" s="60">
        <f t="shared" si="2"/>
        <v>-89</v>
      </c>
      <c r="D81" s="59">
        <f t="shared" si="3"/>
        <v>7921</v>
      </c>
    </row>
    <row r="82" spans="1:4" x14ac:dyDescent="0.15">
      <c r="A82" s="26">
        <v>771</v>
      </c>
      <c r="B82" s="26">
        <v>1390</v>
      </c>
      <c r="C82" s="60">
        <f t="shared" si="2"/>
        <v>-619</v>
      </c>
      <c r="D82" s="59">
        <f t="shared" si="3"/>
        <v>383161</v>
      </c>
    </row>
    <row r="83" spans="1:4" x14ac:dyDescent="0.15">
      <c r="A83" s="26">
        <v>981</v>
      </c>
      <c r="B83" s="26">
        <v>978</v>
      </c>
      <c r="C83" s="60">
        <f t="shared" si="2"/>
        <v>3</v>
      </c>
      <c r="D83" s="59">
        <f t="shared" si="3"/>
        <v>9</v>
      </c>
    </row>
    <row r="84" spans="1:4" x14ac:dyDescent="0.15">
      <c r="A84" s="26">
        <v>652</v>
      </c>
      <c r="B84" s="26">
        <v>833</v>
      </c>
      <c r="C84" s="60">
        <f t="shared" si="2"/>
        <v>-181</v>
      </c>
      <c r="D84" s="59">
        <f t="shared" si="3"/>
        <v>32761</v>
      </c>
    </row>
    <row r="85" spans="1:4" x14ac:dyDescent="0.15">
      <c r="A85" s="26">
        <v>701</v>
      </c>
      <c r="B85" s="26">
        <v>670</v>
      </c>
      <c r="C85" s="60">
        <f t="shared" si="2"/>
        <v>31</v>
      </c>
      <c r="D85" s="59">
        <f t="shared" si="3"/>
        <v>961</v>
      </c>
    </row>
    <row r="86" spans="1:4" x14ac:dyDescent="0.15">
      <c r="A86" s="26">
        <v>574</v>
      </c>
      <c r="B86" s="26">
        <v>742</v>
      </c>
      <c r="C86" s="60">
        <f t="shared" si="2"/>
        <v>-168</v>
      </c>
      <c r="D86" s="59">
        <f t="shared" si="3"/>
        <v>28224</v>
      </c>
    </row>
    <row r="87" spans="1:4" x14ac:dyDescent="0.15">
      <c r="A87" s="26">
        <v>659</v>
      </c>
      <c r="B87" s="26">
        <v>836</v>
      </c>
      <c r="C87" s="60">
        <f t="shared" si="2"/>
        <v>-177</v>
      </c>
      <c r="D87" s="59">
        <f t="shared" si="3"/>
        <v>31329</v>
      </c>
    </row>
    <row r="88" spans="1:4" x14ac:dyDescent="0.15">
      <c r="A88" s="26">
        <v>561</v>
      </c>
      <c r="B88" s="26">
        <v>675</v>
      </c>
      <c r="C88" s="60">
        <f t="shared" si="2"/>
        <v>-114</v>
      </c>
      <c r="D88" s="59">
        <f t="shared" si="3"/>
        <v>12996</v>
      </c>
    </row>
    <row r="89" spans="1:4" x14ac:dyDescent="0.15">
      <c r="A89" s="26">
        <v>933</v>
      </c>
      <c r="B89" s="26">
        <v>1269</v>
      </c>
      <c r="C89" s="60">
        <f t="shared" si="2"/>
        <v>-336</v>
      </c>
      <c r="D89" s="59">
        <f t="shared" si="3"/>
        <v>112896</v>
      </c>
    </row>
    <row r="90" spans="1:4" x14ac:dyDescent="0.15">
      <c r="A90" s="26">
        <v>536</v>
      </c>
      <c r="B90" s="26">
        <v>673</v>
      </c>
      <c r="C90" s="60">
        <f t="shared" si="2"/>
        <v>-137</v>
      </c>
      <c r="D90" s="59">
        <f t="shared" si="3"/>
        <v>18769</v>
      </c>
    </row>
    <row r="91" spans="1:4" x14ac:dyDescent="0.15">
      <c r="A91" s="26">
        <v>737</v>
      </c>
      <c r="B91" s="26">
        <v>735</v>
      </c>
      <c r="C91" s="60">
        <f t="shared" si="2"/>
        <v>2</v>
      </c>
      <c r="D91" s="59">
        <f t="shared" si="3"/>
        <v>4</v>
      </c>
    </row>
    <row r="92" spans="1:4" x14ac:dyDescent="0.15">
      <c r="A92" s="26">
        <v>932</v>
      </c>
      <c r="B92" s="26">
        <v>1406</v>
      </c>
      <c r="C92" s="60">
        <f t="shared" si="2"/>
        <v>-474</v>
      </c>
      <c r="D92" s="59">
        <f t="shared" si="3"/>
        <v>224676</v>
      </c>
    </row>
    <row r="93" spans="1:4" x14ac:dyDescent="0.15">
      <c r="A93" s="26">
        <v>627</v>
      </c>
      <c r="B93" s="26">
        <v>1596</v>
      </c>
      <c r="C93" s="60">
        <f t="shared" si="2"/>
        <v>-969</v>
      </c>
      <c r="D93" s="59">
        <f t="shared" si="3"/>
        <v>938961</v>
      </c>
    </row>
    <row r="94" spans="1:4" x14ac:dyDescent="0.15">
      <c r="A94" s="26">
        <v>1344</v>
      </c>
      <c r="B94" s="26">
        <v>1738</v>
      </c>
      <c r="C94" s="60">
        <f t="shared" si="2"/>
        <v>-394</v>
      </c>
      <c r="D94" s="59">
        <f t="shared" si="3"/>
        <v>155236</v>
      </c>
    </row>
    <row r="95" spans="1:4" x14ac:dyDescent="0.15">
      <c r="A95" s="26">
        <v>676</v>
      </c>
      <c r="B95" s="26">
        <v>951</v>
      </c>
      <c r="C95" s="60">
        <f t="shared" si="2"/>
        <v>-275</v>
      </c>
      <c r="D95" s="59">
        <f t="shared" si="3"/>
        <v>75625</v>
      </c>
    </row>
    <row r="96" spans="1:4" x14ac:dyDescent="0.15">
      <c r="A96" s="26">
        <v>464</v>
      </c>
      <c r="B96" s="26">
        <v>660</v>
      </c>
      <c r="C96" s="60">
        <f t="shared" si="2"/>
        <v>-196</v>
      </c>
      <c r="D96" s="59">
        <f t="shared" si="3"/>
        <v>38416</v>
      </c>
    </row>
    <row r="97" spans="1:4" x14ac:dyDescent="0.15">
      <c r="A97" s="26">
        <v>659</v>
      </c>
      <c r="B97" s="26">
        <v>807</v>
      </c>
      <c r="C97" s="60">
        <f t="shared" si="2"/>
        <v>-148</v>
      </c>
      <c r="D97" s="59">
        <f t="shared" si="3"/>
        <v>21904</v>
      </c>
    </row>
    <row r="98" spans="1:4" x14ac:dyDescent="0.15">
      <c r="A98" s="26">
        <v>922</v>
      </c>
      <c r="B98" s="26">
        <v>1418</v>
      </c>
      <c r="C98" s="60">
        <f t="shared" si="2"/>
        <v>-496</v>
      </c>
      <c r="D98" s="59">
        <f t="shared" si="3"/>
        <v>246016</v>
      </c>
    </row>
    <row r="99" spans="1:4" x14ac:dyDescent="0.15">
      <c r="A99" s="26">
        <v>752</v>
      </c>
      <c r="B99" s="26">
        <v>875</v>
      </c>
      <c r="C99" s="60">
        <f t="shared" si="2"/>
        <v>-123</v>
      </c>
      <c r="D99" s="59">
        <f t="shared" si="3"/>
        <v>15129</v>
      </c>
    </row>
    <row r="100" spans="1:4" x14ac:dyDescent="0.15">
      <c r="A100" s="26">
        <v>613</v>
      </c>
      <c r="B100" s="26">
        <v>929</v>
      </c>
      <c r="C100" s="60">
        <f t="shared" si="2"/>
        <v>-316</v>
      </c>
      <c r="D100" s="59">
        <f t="shared" si="3"/>
        <v>99856</v>
      </c>
    </row>
    <row r="101" spans="1:4" x14ac:dyDescent="0.15">
      <c r="A101" s="26">
        <v>671</v>
      </c>
      <c r="B101" s="26">
        <v>932</v>
      </c>
      <c r="C101" s="60">
        <f t="shared" si="2"/>
        <v>-261</v>
      </c>
      <c r="D101" s="59">
        <f t="shared" si="3"/>
        <v>68121</v>
      </c>
    </row>
  </sheetData>
  <phoneticPr fontId="6" type="noConversion"/>
  <pageMargins left="0.75" right="0.75" top="0.75" bottom="0.75" header="0.5" footer="0.5"/>
  <pageSetup orientation="portrait" horizontalDpi="4294967292" verticalDpi="4294967292"/>
  <headerFooter>
    <oddFooter>&amp;C&amp;"Arial Narrow,Italic"prepared by T. Ludwig, Hope College</oddFooter>
  </headerFooter>
  <drawing r:id="rId1"/>
  <extLst>
    <ext xmlns:mx="http://schemas.microsoft.com/office/mac/excel/2008/main" uri="http://schemas.microsoft.com/office/mac/excel/2008/main">
      <mx:PLV Mode="1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01"/>
  <sheetViews>
    <sheetView tabSelected="1" view="pageLayout" workbookViewId="0">
      <selection activeCell="A4" sqref="A4"/>
    </sheetView>
  </sheetViews>
  <sheetFormatPr baseColWidth="10" defaultRowHeight="13" x14ac:dyDescent="0.15"/>
  <cols>
    <col min="1" max="2" width="5.83203125" customWidth="1"/>
    <col min="3" max="3" width="5.1640625" customWidth="1"/>
    <col min="4" max="4" width="5.5" customWidth="1"/>
    <col min="5" max="5" width="13.1640625" customWidth="1"/>
    <col min="6" max="6" width="1.5" customWidth="1"/>
    <col min="7" max="7" width="8.5" customWidth="1"/>
    <col min="8" max="8" width="9.5" customWidth="1"/>
    <col min="9" max="9" width="1.6640625" customWidth="1"/>
    <col min="10" max="10" width="16.33203125" customWidth="1"/>
  </cols>
  <sheetData>
    <row r="1" spans="1:10" x14ac:dyDescent="0.15">
      <c r="A1" s="27" t="s">
        <v>1</v>
      </c>
    </row>
    <row r="2" spans="1:10" ht="6" customHeight="1" x14ac:dyDescent="0.15"/>
    <row r="3" spans="1:10" x14ac:dyDescent="0.15">
      <c r="A3" s="65" t="s">
        <v>79</v>
      </c>
    </row>
    <row r="4" spans="1:10" x14ac:dyDescent="0.15">
      <c r="A4" s="28" t="s">
        <v>18</v>
      </c>
    </row>
    <row r="5" spans="1:10" ht="7" customHeight="1" x14ac:dyDescent="0.15"/>
    <row r="6" spans="1:10" x14ac:dyDescent="0.15">
      <c r="A6" s="64" t="s">
        <v>2</v>
      </c>
      <c r="B6" s="64" t="s">
        <v>26</v>
      </c>
      <c r="C6" s="29" t="s">
        <v>7</v>
      </c>
      <c r="D6" s="29" t="s">
        <v>8</v>
      </c>
      <c r="G6" s="5" t="str">
        <f>A6</f>
        <v>120 deg</v>
      </c>
      <c r="H6" s="5" t="str">
        <f>B6</f>
        <v>180 deg</v>
      </c>
      <c r="I6" s="5"/>
    </row>
    <row r="7" spans="1:10" ht="14" thickBot="1" x14ac:dyDescent="0.2">
      <c r="A7" s="26">
        <v>820</v>
      </c>
      <c r="B7" s="26">
        <v>906</v>
      </c>
      <c r="C7" s="60">
        <f>A7-B7</f>
        <v>-86</v>
      </c>
      <c r="D7" s="59">
        <f>C7^2</f>
        <v>7396</v>
      </c>
      <c r="E7" s="8" t="s">
        <v>54</v>
      </c>
      <c r="F7" s="8"/>
      <c r="G7" s="20">
        <f>COUNT(A7:A101)</f>
        <v>95</v>
      </c>
      <c r="H7" s="20">
        <f>COUNT(B7:B101)</f>
        <v>95</v>
      </c>
      <c r="I7" s="21"/>
      <c r="J7" s="22" t="s">
        <v>44</v>
      </c>
    </row>
    <row r="8" spans="1:10" x14ac:dyDescent="0.15">
      <c r="A8" s="26">
        <v>759</v>
      </c>
      <c r="B8" s="26">
        <v>868</v>
      </c>
      <c r="C8" s="60">
        <f t="shared" ref="C8:C71" si="0">A8-B8</f>
        <v>-109</v>
      </c>
      <c r="D8" s="59">
        <f t="shared" ref="D8:D71" si="1">C8^2</f>
        <v>11881</v>
      </c>
      <c r="E8" s="8" t="s">
        <v>60</v>
      </c>
      <c r="F8" s="8"/>
      <c r="G8" s="30">
        <f>MODE(A7:A101)</f>
        <v>758</v>
      </c>
      <c r="H8" s="31">
        <f>MODE(B7:B101)</f>
        <v>1799</v>
      </c>
      <c r="I8" s="32"/>
      <c r="J8" s="22" t="s">
        <v>74</v>
      </c>
    </row>
    <row r="9" spans="1:10" x14ac:dyDescent="0.15">
      <c r="A9" s="26">
        <v>752</v>
      </c>
      <c r="B9" s="26">
        <v>1230</v>
      </c>
      <c r="C9" s="60">
        <f t="shared" si="0"/>
        <v>-478</v>
      </c>
      <c r="D9" s="59">
        <f t="shared" si="1"/>
        <v>228484</v>
      </c>
      <c r="E9" s="8" t="s">
        <v>59</v>
      </c>
      <c r="F9" s="8"/>
      <c r="G9" s="33">
        <f>MEDIAN(A7:A101)</f>
        <v>929</v>
      </c>
      <c r="H9" s="34">
        <f>MEDIAN(B7:B101)</f>
        <v>1177</v>
      </c>
      <c r="I9" s="32"/>
      <c r="J9" s="22" t="s">
        <v>75</v>
      </c>
    </row>
    <row r="10" spans="1:10" ht="14" thickBot="1" x14ac:dyDescent="0.2">
      <c r="A10" s="26">
        <v>758</v>
      </c>
      <c r="B10" s="26">
        <v>1204</v>
      </c>
      <c r="C10" s="60">
        <f t="shared" si="0"/>
        <v>-446</v>
      </c>
      <c r="D10" s="59">
        <f t="shared" si="1"/>
        <v>198916</v>
      </c>
      <c r="E10" s="8" t="s">
        <v>55</v>
      </c>
      <c r="F10" s="8"/>
      <c r="G10" s="35">
        <f>AVERAGE(A7:A101)</f>
        <v>1002.0526315789474</v>
      </c>
      <c r="H10" s="36">
        <f>AVERAGE(B7:B101)</f>
        <v>1193</v>
      </c>
      <c r="I10" s="32"/>
      <c r="J10" s="22" t="s">
        <v>76</v>
      </c>
    </row>
    <row r="11" spans="1:10" x14ac:dyDescent="0.15">
      <c r="A11" s="26">
        <v>1389</v>
      </c>
      <c r="B11" s="26">
        <v>1648</v>
      </c>
      <c r="C11" s="60">
        <f t="shared" si="0"/>
        <v>-259</v>
      </c>
      <c r="D11" s="59">
        <f t="shared" si="1"/>
        <v>67081</v>
      </c>
      <c r="E11" s="8" t="s">
        <v>61</v>
      </c>
      <c r="F11" s="8"/>
      <c r="G11" s="37">
        <f>MIN(A7:A101)</f>
        <v>603</v>
      </c>
      <c r="H11" s="37">
        <f>MIN(B7:B101)</f>
        <v>651</v>
      </c>
      <c r="I11" s="32"/>
      <c r="J11" s="22" t="s">
        <v>39</v>
      </c>
    </row>
    <row r="12" spans="1:10" ht="14" thickBot="1" x14ac:dyDescent="0.2">
      <c r="A12" s="26">
        <v>1104</v>
      </c>
      <c r="B12" s="26">
        <v>1014</v>
      </c>
      <c r="C12" s="60">
        <f t="shared" si="0"/>
        <v>90</v>
      </c>
      <c r="D12" s="59">
        <f t="shared" si="1"/>
        <v>8100</v>
      </c>
      <c r="E12" s="8" t="s">
        <v>69</v>
      </c>
      <c r="F12" s="8"/>
      <c r="G12" s="38">
        <f>MAX(A7:A101)</f>
        <v>1799</v>
      </c>
      <c r="H12" s="38">
        <f>MAX(B7:B101)</f>
        <v>1799</v>
      </c>
      <c r="I12" s="32"/>
      <c r="J12" s="22" t="s">
        <v>40</v>
      </c>
    </row>
    <row r="13" spans="1:10" x14ac:dyDescent="0.15">
      <c r="A13" s="26">
        <v>1418</v>
      </c>
      <c r="B13" s="26">
        <v>1799</v>
      </c>
      <c r="C13" s="60">
        <f t="shared" si="0"/>
        <v>-381</v>
      </c>
      <c r="D13" s="59">
        <f t="shared" si="1"/>
        <v>145161</v>
      </c>
      <c r="E13" s="8" t="s">
        <v>70</v>
      </c>
      <c r="F13" s="8"/>
      <c r="G13" s="30">
        <f>G12-G11</f>
        <v>1196</v>
      </c>
      <c r="H13" s="31">
        <f>H12-H11</f>
        <v>1148</v>
      </c>
      <c r="I13" s="32"/>
      <c r="J13" s="22" t="s">
        <v>38</v>
      </c>
    </row>
    <row r="14" spans="1:10" x14ac:dyDescent="0.15">
      <c r="A14" s="26">
        <v>892</v>
      </c>
      <c r="B14" s="26">
        <v>844</v>
      </c>
      <c r="C14" s="60">
        <f t="shared" si="0"/>
        <v>48</v>
      </c>
      <c r="D14" s="59">
        <f t="shared" si="1"/>
        <v>2304</v>
      </c>
      <c r="E14" s="8" t="s">
        <v>57</v>
      </c>
      <c r="F14" s="8"/>
      <c r="G14" s="33">
        <f>STDEV(A7:A101)</f>
        <v>291.08189124920489</v>
      </c>
      <c r="H14" s="34">
        <f>STDEV(B7:B101)</f>
        <v>313.7160594509736</v>
      </c>
      <c r="I14" s="32"/>
      <c r="J14" s="22" t="s">
        <v>77</v>
      </c>
    </row>
    <row r="15" spans="1:10" x14ac:dyDescent="0.15">
      <c r="A15" s="26">
        <v>603</v>
      </c>
      <c r="B15" s="26">
        <v>828</v>
      </c>
      <c r="C15" s="60">
        <f t="shared" si="0"/>
        <v>-225</v>
      </c>
      <c r="D15" s="59">
        <f t="shared" si="1"/>
        <v>50625</v>
      </c>
      <c r="E15" s="8" t="s">
        <v>58</v>
      </c>
      <c r="F15" s="8"/>
      <c r="G15" s="33">
        <f>VAR(A7:A101)</f>
        <v>84728.667413213945</v>
      </c>
      <c r="H15" s="34">
        <f>VAR(B7:B101)</f>
        <v>98417.765957446813</v>
      </c>
      <c r="I15" s="32"/>
      <c r="J15" s="22" t="s">
        <v>78</v>
      </c>
    </row>
    <row r="16" spans="1:10" ht="14" thickBot="1" x14ac:dyDescent="0.2">
      <c r="A16" s="26">
        <v>870</v>
      </c>
      <c r="B16" s="26">
        <v>1160</v>
      </c>
      <c r="C16" s="60">
        <f t="shared" si="0"/>
        <v>-290</v>
      </c>
      <c r="D16" s="59">
        <f t="shared" si="1"/>
        <v>84100</v>
      </c>
      <c r="E16" s="8" t="s">
        <v>56</v>
      </c>
      <c r="F16" s="8"/>
      <c r="G16" s="35">
        <f>G14/SQRT(G7)</f>
        <v>29.864371910568931</v>
      </c>
      <c r="H16" s="36">
        <f>H14/SQRT(H7)</f>
        <v>32.186588569815818</v>
      </c>
      <c r="I16" s="32"/>
      <c r="J16" s="22" t="s">
        <v>4</v>
      </c>
    </row>
    <row r="17" spans="1:10" x14ac:dyDescent="0.15">
      <c r="A17" s="26">
        <v>953</v>
      </c>
      <c r="B17" s="26">
        <v>1039</v>
      </c>
      <c r="C17" s="60">
        <f t="shared" si="0"/>
        <v>-86</v>
      </c>
      <c r="D17" s="59">
        <f t="shared" si="1"/>
        <v>7396</v>
      </c>
      <c r="E17" s="8"/>
      <c r="F17" s="8"/>
      <c r="G17" s="32"/>
      <c r="H17" s="32"/>
      <c r="I17" s="32"/>
      <c r="J17" s="22"/>
    </row>
    <row r="18" spans="1:10" x14ac:dyDescent="0.15">
      <c r="A18" s="26">
        <v>693</v>
      </c>
      <c r="B18" s="26">
        <v>1082</v>
      </c>
      <c r="C18" s="60">
        <f t="shared" si="0"/>
        <v>-389</v>
      </c>
      <c r="D18" s="59">
        <f t="shared" si="1"/>
        <v>151321</v>
      </c>
      <c r="E18" s="39" t="s">
        <v>17</v>
      </c>
      <c r="F18" s="8"/>
      <c r="G18" s="40">
        <f>(SUM(D7:D101)-((SUM(C7:C101)^2)/G7))/(G7-1)</f>
        <v>73439.348264277709</v>
      </c>
      <c r="H18" s="40"/>
      <c r="I18" s="32"/>
      <c r="J18" s="22"/>
    </row>
    <row r="19" spans="1:10" x14ac:dyDescent="0.15">
      <c r="A19" s="26">
        <v>821</v>
      </c>
      <c r="B19" s="26">
        <v>1656</v>
      </c>
      <c r="C19" s="60">
        <f t="shared" si="0"/>
        <v>-835</v>
      </c>
      <c r="D19" s="59">
        <f t="shared" si="1"/>
        <v>697225</v>
      </c>
      <c r="E19" s="8" t="s">
        <v>27</v>
      </c>
      <c r="F19" s="8"/>
      <c r="G19" s="48">
        <f>(SUM(C7:C100)/G7)</f>
        <v>-188.87368421052631</v>
      </c>
      <c r="H19" s="25" t="s">
        <v>28</v>
      </c>
      <c r="I19" s="32"/>
      <c r="J19" s="22"/>
    </row>
    <row r="20" spans="1:10" x14ac:dyDescent="0.15">
      <c r="A20" s="26">
        <v>1173</v>
      </c>
      <c r="B20" s="26">
        <v>1799</v>
      </c>
      <c r="C20" s="60">
        <f t="shared" si="0"/>
        <v>-626</v>
      </c>
      <c r="D20" s="59">
        <f t="shared" si="1"/>
        <v>391876</v>
      </c>
      <c r="E20" s="8" t="s">
        <v>29</v>
      </c>
      <c r="F20" s="8"/>
      <c r="G20" s="48">
        <f>SQRT(G18*(1/G7))</f>
        <v>27.803700674603071</v>
      </c>
      <c r="H20" s="25" t="s">
        <v>30</v>
      </c>
      <c r="I20" s="32"/>
      <c r="J20" s="22"/>
    </row>
    <row r="21" spans="1:10" x14ac:dyDescent="0.15">
      <c r="A21" s="26">
        <v>833</v>
      </c>
      <c r="B21" s="26">
        <v>849</v>
      </c>
      <c r="C21" s="60">
        <f t="shared" si="0"/>
        <v>-16</v>
      </c>
      <c r="D21" s="59">
        <f t="shared" si="1"/>
        <v>256</v>
      </c>
      <c r="E21" s="39" t="s">
        <v>67</v>
      </c>
      <c r="F21" s="8"/>
      <c r="G21" s="40">
        <f>G57*2</f>
        <v>108.98850391830804</v>
      </c>
      <c r="H21" s="42" t="s">
        <v>68</v>
      </c>
      <c r="I21" s="40"/>
    </row>
    <row r="22" spans="1:10" x14ac:dyDescent="0.15">
      <c r="A22" s="26">
        <v>979</v>
      </c>
      <c r="B22" s="26">
        <v>1067</v>
      </c>
      <c r="C22" s="60">
        <f t="shared" si="0"/>
        <v>-88</v>
      </c>
      <c r="D22" s="59">
        <f t="shared" si="1"/>
        <v>7744</v>
      </c>
      <c r="E22" s="8"/>
      <c r="F22" s="8"/>
      <c r="G22" s="48"/>
      <c r="H22" s="25"/>
      <c r="I22" s="40"/>
    </row>
    <row r="23" spans="1:10" x14ac:dyDescent="0.15">
      <c r="A23" s="26">
        <v>1393</v>
      </c>
      <c r="B23" s="26">
        <v>1799</v>
      </c>
      <c r="C23" s="60">
        <f t="shared" si="0"/>
        <v>-406</v>
      </c>
      <c r="D23" s="61">
        <f t="shared" si="1"/>
        <v>164836</v>
      </c>
      <c r="E23" s="9" t="s">
        <v>51</v>
      </c>
      <c r="F23" s="11"/>
      <c r="G23" s="44">
        <f>(G26*2)/SQRT(G27)</f>
        <v>-1.4013122428113027</v>
      </c>
      <c r="H23" s="43" t="s">
        <v>45</v>
      </c>
      <c r="I23" s="56"/>
      <c r="J23" s="3"/>
    </row>
    <row r="24" spans="1:10" x14ac:dyDescent="0.15">
      <c r="A24" s="26">
        <v>846</v>
      </c>
      <c r="B24" s="26">
        <v>766</v>
      </c>
      <c r="C24" s="60">
        <f t="shared" si="0"/>
        <v>80</v>
      </c>
      <c r="D24" s="61">
        <f t="shared" si="1"/>
        <v>6400</v>
      </c>
      <c r="E24" s="10" t="s">
        <v>31</v>
      </c>
      <c r="F24" s="12"/>
      <c r="G24" s="57">
        <f>(G26^2)/((G26^2)+G27)</f>
        <v>0.32927275077364243</v>
      </c>
      <c r="H24" s="46" t="s">
        <v>32</v>
      </c>
      <c r="I24" s="58"/>
      <c r="J24" s="4"/>
    </row>
    <row r="25" spans="1:10" x14ac:dyDescent="0.15">
      <c r="A25" s="26">
        <v>1168</v>
      </c>
      <c r="B25" s="26">
        <v>1493</v>
      </c>
      <c r="C25" s="60">
        <f t="shared" si="0"/>
        <v>-325</v>
      </c>
      <c r="D25" s="59">
        <f t="shared" si="1"/>
        <v>105625</v>
      </c>
      <c r="F25" s="8"/>
      <c r="G25" s="41"/>
      <c r="I25" s="40"/>
    </row>
    <row r="26" spans="1:10" x14ac:dyDescent="0.15">
      <c r="A26" s="26">
        <v>661</v>
      </c>
      <c r="B26" s="26">
        <v>846</v>
      </c>
      <c r="C26" s="60">
        <f t="shared" si="0"/>
        <v>-185</v>
      </c>
      <c r="D26" s="61">
        <f t="shared" si="1"/>
        <v>34225</v>
      </c>
      <c r="E26" s="9" t="s">
        <v>46</v>
      </c>
      <c r="F26" s="11"/>
      <c r="G26" s="44">
        <f>G19/G20</f>
        <v>-6.7931131334272532</v>
      </c>
      <c r="H26" s="43" t="s">
        <v>41</v>
      </c>
      <c r="I26" s="43"/>
      <c r="J26" s="3"/>
    </row>
    <row r="27" spans="1:10" x14ac:dyDescent="0.15">
      <c r="A27" s="26">
        <v>610</v>
      </c>
      <c r="B27" s="26">
        <v>1177</v>
      </c>
      <c r="C27" s="60">
        <f t="shared" si="0"/>
        <v>-567</v>
      </c>
      <c r="D27" s="61">
        <f t="shared" si="1"/>
        <v>321489</v>
      </c>
      <c r="E27" s="15" t="s">
        <v>47</v>
      </c>
      <c r="F27" s="16"/>
      <c r="G27" s="52">
        <f>G7-1</f>
        <v>94</v>
      </c>
      <c r="H27" s="45" t="s">
        <v>33</v>
      </c>
      <c r="I27" s="45"/>
      <c r="J27" s="17"/>
    </row>
    <row r="28" spans="1:10" x14ac:dyDescent="0.15">
      <c r="A28" s="26">
        <v>1416</v>
      </c>
      <c r="B28" s="26">
        <v>1277</v>
      </c>
      <c r="C28" s="60">
        <f t="shared" si="0"/>
        <v>139</v>
      </c>
      <c r="D28" s="61">
        <f t="shared" si="1"/>
        <v>19321</v>
      </c>
      <c r="E28" s="15" t="s">
        <v>53</v>
      </c>
      <c r="F28" s="16"/>
      <c r="G28" s="18">
        <f>TDIST(ABS(G26),G27,1)</f>
        <v>4.9350625531195302E-10</v>
      </c>
      <c r="H28" s="45" t="s">
        <v>42</v>
      </c>
      <c r="I28" s="23"/>
      <c r="J28" s="17"/>
    </row>
    <row r="29" spans="1:10" x14ac:dyDescent="0.15">
      <c r="A29" s="26">
        <v>1171</v>
      </c>
      <c r="B29" s="26">
        <v>1215</v>
      </c>
      <c r="C29" s="60">
        <f t="shared" si="0"/>
        <v>-44</v>
      </c>
      <c r="D29" s="61">
        <f t="shared" si="1"/>
        <v>1936</v>
      </c>
      <c r="E29" s="10" t="s">
        <v>52</v>
      </c>
      <c r="F29" s="12"/>
      <c r="G29" s="14">
        <f>TDIST(ABS(G26),G27,2)</f>
        <v>9.8701251062390604E-10</v>
      </c>
      <c r="H29" s="46" t="s">
        <v>42</v>
      </c>
      <c r="I29" s="24"/>
      <c r="J29" s="4"/>
    </row>
    <row r="30" spans="1:10" x14ac:dyDescent="0.15">
      <c r="A30" s="26">
        <v>884</v>
      </c>
      <c r="B30" s="26">
        <v>789</v>
      </c>
      <c r="C30" s="60">
        <f t="shared" si="0"/>
        <v>95</v>
      </c>
      <c r="D30" s="59">
        <f t="shared" si="1"/>
        <v>9025</v>
      </c>
      <c r="E30" s="16"/>
      <c r="F30" s="16"/>
      <c r="G30" s="50"/>
      <c r="H30" s="45"/>
      <c r="I30" s="45"/>
      <c r="J30" s="51"/>
    </row>
    <row r="31" spans="1:10" x14ac:dyDescent="0.15">
      <c r="A31" s="26">
        <v>639</v>
      </c>
      <c r="B31" s="26">
        <v>1033</v>
      </c>
      <c r="C31" s="60">
        <f t="shared" si="0"/>
        <v>-394</v>
      </c>
      <c r="D31" s="59">
        <f t="shared" si="1"/>
        <v>155236</v>
      </c>
      <c r="E31" s="16"/>
      <c r="F31" s="16"/>
      <c r="G31" s="18"/>
      <c r="H31" s="45"/>
      <c r="I31" s="45"/>
      <c r="J31" s="51"/>
    </row>
    <row r="32" spans="1:10" x14ac:dyDescent="0.15">
      <c r="A32" s="26">
        <v>1243</v>
      </c>
      <c r="B32" s="26">
        <v>1580</v>
      </c>
      <c r="C32" s="60">
        <f t="shared" si="0"/>
        <v>-337</v>
      </c>
      <c r="D32" s="59">
        <f t="shared" si="1"/>
        <v>113569</v>
      </c>
      <c r="E32" s="16"/>
      <c r="F32" s="16"/>
      <c r="G32" s="18"/>
      <c r="H32" s="45"/>
      <c r="I32" s="45"/>
      <c r="J32" s="51"/>
    </row>
    <row r="33" spans="1:9" x14ac:dyDescent="0.15">
      <c r="A33" s="26">
        <v>1635</v>
      </c>
      <c r="B33" s="26">
        <v>1799</v>
      </c>
      <c r="C33" s="60">
        <f t="shared" si="0"/>
        <v>-164</v>
      </c>
      <c r="D33" s="59">
        <f t="shared" si="1"/>
        <v>26896</v>
      </c>
      <c r="E33" s="8"/>
      <c r="F33" s="8"/>
      <c r="G33" s="40"/>
      <c r="H33" s="40"/>
      <c r="I33" s="40"/>
    </row>
    <row r="34" spans="1:9" x14ac:dyDescent="0.15">
      <c r="A34" s="26">
        <v>938</v>
      </c>
      <c r="B34" s="26">
        <v>1779</v>
      </c>
      <c r="C34" s="60">
        <f t="shared" si="0"/>
        <v>-841</v>
      </c>
      <c r="D34" s="59">
        <f t="shared" si="1"/>
        <v>707281</v>
      </c>
      <c r="E34" s="39"/>
      <c r="H34" s="40"/>
      <c r="I34" s="40"/>
    </row>
    <row r="35" spans="1:9" x14ac:dyDescent="0.15">
      <c r="A35" s="26">
        <v>1096</v>
      </c>
      <c r="B35" s="26">
        <v>1619</v>
      </c>
      <c r="C35" s="60">
        <f t="shared" si="0"/>
        <v>-523</v>
      </c>
      <c r="D35" s="59">
        <f t="shared" si="1"/>
        <v>273529</v>
      </c>
      <c r="H35" s="40"/>
      <c r="I35" s="40"/>
    </row>
    <row r="36" spans="1:9" x14ac:dyDescent="0.15">
      <c r="A36" s="26">
        <v>851</v>
      </c>
      <c r="B36" s="26">
        <v>1799</v>
      </c>
      <c r="C36" s="60">
        <f t="shared" si="0"/>
        <v>-948</v>
      </c>
      <c r="D36" s="59">
        <f t="shared" si="1"/>
        <v>898704</v>
      </c>
      <c r="H36" s="40"/>
      <c r="I36" s="40"/>
    </row>
    <row r="37" spans="1:9" x14ac:dyDescent="0.15">
      <c r="A37" s="26">
        <v>808</v>
      </c>
      <c r="B37" s="26">
        <v>820</v>
      </c>
      <c r="C37" s="60">
        <f t="shared" si="0"/>
        <v>-12</v>
      </c>
      <c r="D37" s="59">
        <f t="shared" si="1"/>
        <v>144</v>
      </c>
      <c r="H37" s="40"/>
      <c r="I37" s="40"/>
    </row>
    <row r="38" spans="1:9" x14ac:dyDescent="0.15">
      <c r="A38" s="26">
        <v>1223</v>
      </c>
      <c r="B38" s="26">
        <v>1380</v>
      </c>
      <c r="C38" s="60">
        <f t="shared" si="0"/>
        <v>-157</v>
      </c>
      <c r="D38" s="59">
        <f t="shared" si="1"/>
        <v>24649</v>
      </c>
      <c r="E38" s="6"/>
      <c r="F38" s="6"/>
    </row>
    <row r="39" spans="1:9" x14ac:dyDescent="0.15">
      <c r="A39" s="26">
        <v>795</v>
      </c>
      <c r="B39" s="26">
        <v>983</v>
      </c>
      <c r="C39" s="60">
        <f t="shared" si="0"/>
        <v>-188</v>
      </c>
      <c r="D39" s="59">
        <f t="shared" si="1"/>
        <v>35344</v>
      </c>
    </row>
    <row r="40" spans="1:9" x14ac:dyDescent="0.15">
      <c r="A40" s="26">
        <v>893</v>
      </c>
      <c r="B40" s="26">
        <v>870</v>
      </c>
      <c r="C40" s="60">
        <f t="shared" si="0"/>
        <v>23</v>
      </c>
      <c r="D40" s="59">
        <f t="shared" si="1"/>
        <v>529</v>
      </c>
    </row>
    <row r="41" spans="1:9" x14ac:dyDescent="0.15">
      <c r="A41" s="26">
        <v>656</v>
      </c>
      <c r="B41" s="26">
        <v>772</v>
      </c>
      <c r="C41" s="60">
        <f t="shared" si="0"/>
        <v>-116</v>
      </c>
      <c r="D41" s="59">
        <f t="shared" si="1"/>
        <v>13456</v>
      </c>
    </row>
    <row r="42" spans="1:9" x14ac:dyDescent="0.15">
      <c r="A42" s="26">
        <v>980</v>
      </c>
      <c r="B42" s="26">
        <v>1223</v>
      </c>
      <c r="C42" s="60">
        <f t="shared" si="0"/>
        <v>-243</v>
      </c>
      <c r="D42" s="59">
        <f t="shared" si="1"/>
        <v>59049</v>
      </c>
    </row>
    <row r="43" spans="1:9" x14ac:dyDescent="0.15">
      <c r="A43" s="26">
        <v>1201</v>
      </c>
      <c r="B43" s="26">
        <v>1549</v>
      </c>
      <c r="C43" s="60">
        <f t="shared" si="0"/>
        <v>-348</v>
      </c>
      <c r="D43" s="59">
        <f t="shared" si="1"/>
        <v>121104</v>
      </c>
    </row>
    <row r="44" spans="1:9" x14ac:dyDescent="0.15">
      <c r="A44" s="26">
        <v>853</v>
      </c>
      <c r="B44" s="26">
        <v>797</v>
      </c>
      <c r="C44" s="60">
        <f t="shared" si="0"/>
        <v>56</v>
      </c>
      <c r="D44" s="59">
        <f t="shared" si="1"/>
        <v>3136</v>
      </c>
    </row>
    <row r="45" spans="1:9" x14ac:dyDescent="0.15">
      <c r="A45" s="26">
        <v>758</v>
      </c>
      <c r="B45" s="26">
        <v>1017</v>
      </c>
      <c r="C45" s="60">
        <f t="shared" si="0"/>
        <v>-259</v>
      </c>
      <c r="D45" s="59">
        <f t="shared" si="1"/>
        <v>67081</v>
      </c>
    </row>
    <row r="46" spans="1:9" x14ac:dyDescent="0.15">
      <c r="A46" s="26">
        <v>1022</v>
      </c>
      <c r="B46" s="26">
        <v>891</v>
      </c>
      <c r="C46" s="60">
        <f t="shared" si="0"/>
        <v>131</v>
      </c>
      <c r="D46" s="59">
        <f t="shared" si="1"/>
        <v>17161</v>
      </c>
    </row>
    <row r="47" spans="1:9" x14ac:dyDescent="0.15">
      <c r="A47" s="26">
        <v>758</v>
      </c>
      <c r="B47" s="26">
        <v>1373</v>
      </c>
      <c r="C47" s="60">
        <f t="shared" si="0"/>
        <v>-615</v>
      </c>
      <c r="D47" s="59">
        <f t="shared" si="1"/>
        <v>378225</v>
      </c>
    </row>
    <row r="48" spans="1:9" x14ac:dyDescent="0.15">
      <c r="A48" s="26">
        <v>1194</v>
      </c>
      <c r="B48" s="26">
        <v>1252</v>
      </c>
      <c r="C48" s="60">
        <f t="shared" si="0"/>
        <v>-58</v>
      </c>
      <c r="D48" s="59">
        <f t="shared" si="1"/>
        <v>3364</v>
      </c>
    </row>
    <row r="49" spans="1:10" x14ac:dyDescent="0.15">
      <c r="A49" s="26">
        <v>995</v>
      </c>
      <c r="B49" s="26">
        <v>1298</v>
      </c>
      <c r="C49" s="60">
        <f t="shared" si="0"/>
        <v>-303</v>
      </c>
      <c r="D49" s="59">
        <f t="shared" si="1"/>
        <v>91809</v>
      </c>
    </row>
    <row r="50" spans="1:10" x14ac:dyDescent="0.15">
      <c r="A50" s="26">
        <v>922</v>
      </c>
      <c r="B50" s="26">
        <v>1370</v>
      </c>
      <c r="C50" s="60">
        <f t="shared" si="0"/>
        <v>-448</v>
      </c>
      <c r="D50" s="59">
        <f t="shared" si="1"/>
        <v>200704</v>
      </c>
    </row>
    <row r="51" spans="1:10" x14ac:dyDescent="0.15">
      <c r="A51" s="26">
        <v>770</v>
      </c>
      <c r="B51" s="26">
        <v>1230</v>
      </c>
      <c r="C51" s="60">
        <f t="shared" si="0"/>
        <v>-460</v>
      </c>
      <c r="D51" s="59">
        <f t="shared" si="1"/>
        <v>211600</v>
      </c>
    </row>
    <row r="52" spans="1:10" x14ac:dyDescent="0.15">
      <c r="A52" s="26">
        <v>765</v>
      </c>
      <c r="B52" s="26">
        <v>1176</v>
      </c>
      <c r="C52" s="60">
        <f t="shared" si="0"/>
        <v>-411</v>
      </c>
      <c r="D52" s="59">
        <f t="shared" si="1"/>
        <v>168921</v>
      </c>
    </row>
    <row r="53" spans="1:10" x14ac:dyDescent="0.15">
      <c r="A53" s="26">
        <v>1110</v>
      </c>
      <c r="B53" s="26">
        <v>1308</v>
      </c>
      <c r="C53" s="60">
        <f t="shared" si="0"/>
        <v>-198</v>
      </c>
      <c r="D53" s="59">
        <f t="shared" si="1"/>
        <v>39204</v>
      </c>
      <c r="E53" s="47"/>
    </row>
    <row r="54" spans="1:10" x14ac:dyDescent="0.15">
      <c r="A54" s="26">
        <v>701</v>
      </c>
      <c r="B54" s="26">
        <v>1070</v>
      </c>
      <c r="C54" s="62">
        <f t="shared" si="0"/>
        <v>-369</v>
      </c>
      <c r="D54" s="63">
        <f t="shared" si="1"/>
        <v>136161</v>
      </c>
    </row>
    <row r="55" spans="1:10" x14ac:dyDescent="0.15">
      <c r="A55" s="26">
        <v>1502</v>
      </c>
      <c r="B55" s="26">
        <v>929</v>
      </c>
      <c r="C55" s="60">
        <f t="shared" si="0"/>
        <v>573</v>
      </c>
      <c r="D55" s="59">
        <f t="shared" si="1"/>
        <v>328329</v>
      </c>
      <c r="G55" t="s">
        <v>64</v>
      </c>
    </row>
    <row r="56" spans="1:10" x14ac:dyDescent="0.15">
      <c r="A56" s="26">
        <v>692</v>
      </c>
      <c r="B56" s="26">
        <v>821</v>
      </c>
      <c r="C56" s="60">
        <f t="shared" si="0"/>
        <v>-129</v>
      </c>
      <c r="D56" s="59">
        <f t="shared" si="1"/>
        <v>16641</v>
      </c>
    </row>
    <row r="57" spans="1:10" x14ac:dyDescent="0.15">
      <c r="A57" s="26">
        <v>678</v>
      </c>
      <c r="B57" s="26">
        <v>888</v>
      </c>
      <c r="C57" s="60">
        <f t="shared" si="0"/>
        <v>-210</v>
      </c>
      <c r="D57" s="59">
        <f t="shared" si="1"/>
        <v>44100</v>
      </c>
      <c r="E57" s="8" t="s">
        <v>65</v>
      </c>
      <c r="F57" s="8"/>
      <c r="G57" s="32">
        <f>CONFIDENCE(0.05,SQRT(G18),G7)</f>
        <v>54.49425195915402</v>
      </c>
      <c r="H57" s="22" t="s">
        <v>66</v>
      </c>
      <c r="I57" s="32"/>
    </row>
    <row r="58" spans="1:10" x14ac:dyDescent="0.15">
      <c r="A58" s="26">
        <v>1079</v>
      </c>
      <c r="B58" s="26">
        <v>1186</v>
      </c>
      <c r="C58" s="60">
        <f t="shared" si="0"/>
        <v>-107</v>
      </c>
      <c r="D58" s="59">
        <f t="shared" si="1"/>
        <v>11449</v>
      </c>
    </row>
    <row r="59" spans="1:10" x14ac:dyDescent="0.15">
      <c r="A59" s="26">
        <v>917</v>
      </c>
      <c r="B59" s="26">
        <v>1101</v>
      </c>
      <c r="C59" s="60">
        <f t="shared" si="0"/>
        <v>-184</v>
      </c>
      <c r="D59" s="59">
        <f t="shared" si="1"/>
        <v>33856</v>
      </c>
      <c r="E59" s="11" t="s">
        <v>34</v>
      </c>
      <c r="F59" s="11"/>
      <c r="G59" s="53">
        <f>TINV(G61,8)</f>
        <v>33.444499824367199</v>
      </c>
      <c r="H59" s="43" t="s">
        <v>6</v>
      </c>
      <c r="I59" s="43"/>
      <c r="J59" s="3"/>
    </row>
    <row r="60" spans="1:10" x14ac:dyDescent="0.15">
      <c r="A60" s="26">
        <v>1446</v>
      </c>
      <c r="B60" s="26">
        <v>1602</v>
      </c>
      <c r="C60" s="60">
        <f t="shared" si="0"/>
        <v>-156</v>
      </c>
      <c r="D60" s="59">
        <f t="shared" si="1"/>
        <v>24336</v>
      </c>
      <c r="E60" s="16" t="s">
        <v>35</v>
      </c>
      <c r="F60" s="16"/>
      <c r="G60" s="54">
        <f>TTEST(A7:A101,B7:B101,1,1)</f>
        <v>3.4869628309650406E-10</v>
      </c>
      <c r="H60" s="23" t="s">
        <v>36</v>
      </c>
      <c r="I60" s="23"/>
      <c r="J60" s="17"/>
    </row>
    <row r="61" spans="1:10" x14ac:dyDescent="0.15">
      <c r="A61" s="26">
        <v>899</v>
      </c>
      <c r="B61" s="26">
        <v>1370</v>
      </c>
      <c r="C61" s="60">
        <f t="shared" si="0"/>
        <v>-471</v>
      </c>
      <c r="D61" s="59">
        <f t="shared" si="1"/>
        <v>221841</v>
      </c>
      <c r="E61" s="12" t="s">
        <v>37</v>
      </c>
      <c r="F61" s="12"/>
      <c r="G61" s="55">
        <f>TTEST(A7:A101,B7:B101,2,1)</f>
        <v>6.9739256619300812E-10</v>
      </c>
      <c r="H61" s="24" t="s">
        <v>36</v>
      </c>
      <c r="I61" s="24"/>
      <c r="J61" s="4"/>
    </row>
    <row r="62" spans="1:10" x14ac:dyDescent="0.15">
      <c r="A62" s="26">
        <v>1586</v>
      </c>
      <c r="B62" s="26">
        <v>1720</v>
      </c>
      <c r="C62" s="60">
        <f t="shared" si="0"/>
        <v>-134</v>
      </c>
      <c r="D62" s="59">
        <f t="shared" si="1"/>
        <v>17956</v>
      </c>
    </row>
    <row r="63" spans="1:10" x14ac:dyDescent="0.15">
      <c r="A63" s="26">
        <v>1046</v>
      </c>
      <c r="B63" s="26">
        <v>1009</v>
      </c>
      <c r="C63" s="60">
        <f t="shared" si="0"/>
        <v>37</v>
      </c>
      <c r="D63" s="59">
        <f t="shared" si="1"/>
        <v>1369</v>
      </c>
    </row>
    <row r="64" spans="1:10" x14ac:dyDescent="0.15">
      <c r="A64" s="26">
        <v>1199</v>
      </c>
      <c r="B64" s="26">
        <v>1388</v>
      </c>
      <c r="C64" s="60">
        <f t="shared" si="0"/>
        <v>-189</v>
      </c>
      <c r="D64" s="59">
        <f t="shared" si="1"/>
        <v>35721</v>
      </c>
    </row>
    <row r="65" spans="1:4" x14ac:dyDescent="0.15">
      <c r="A65" s="26">
        <v>856</v>
      </c>
      <c r="B65" s="26">
        <v>938</v>
      </c>
      <c r="C65" s="60">
        <f t="shared" si="0"/>
        <v>-82</v>
      </c>
      <c r="D65" s="59">
        <f t="shared" si="1"/>
        <v>6724</v>
      </c>
    </row>
    <row r="66" spans="1:4" x14ac:dyDescent="0.15">
      <c r="A66" s="26">
        <v>964</v>
      </c>
      <c r="B66" s="26">
        <v>1215</v>
      </c>
      <c r="C66" s="60">
        <f t="shared" si="0"/>
        <v>-251</v>
      </c>
      <c r="D66" s="59">
        <f t="shared" si="1"/>
        <v>63001</v>
      </c>
    </row>
    <row r="67" spans="1:4" x14ac:dyDescent="0.15">
      <c r="A67" s="26">
        <v>877</v>
      </c>
      <c r="B67" s="26">
        <v>1274</v>
      </c>
      <c r="C67" s="60">
        <f t="shared" si="0"/>
        <v>-397</v>
      </c>
      <c r="D67" s="59">
        <f t="shared" si="1"/>
        <v>157609</v>
      </c>
    </row>
    <row r="68" spans="1:4" x14ac:dyDescent="0.15">
      <c r="A68" s="26">
        <v>1448</v>
      </c>
      <c r="B68" s="26">
        <v>1198</v>
      </c>
      <c r="C68" s="60">
        <f t="shared" si="0"/>
        <v>250</v>
      </c>
      <c r="D68" s="59">
        <f t="shared" si="1"/>
        <v>62500</v>
      </c>
    </row>
    <row r="69" spans="1:4" x14ac:dyDescent="0.15">
      <c r="A69" s="26">
        <v>936</v>
      </c>
      <c r="B69" s="26">
        <v>1199</v>
      </c>
      <c r="C69" s="60">
        <f t="shared" si="0"/>
        <v>-263</v>
      </c>
      <c r="D69" s="59">
        <f t="shared" si="1"/>
        <v>69169</v>
      </c>
    </row>
    <row r="70" spans="1:4" x14ac:dyDescent="0.15">
      <c r="A70" s="26">
        <v>1799</v>
      </c>
      <c r="B70" s="26">
        <v>1372</v>
      </c>
      <c r="C70" s="60">
        <f t="shared" si="0"/>
        <v>427</v>
      </c>
      <c r="D70" s="59">
        <f t="shared" si="1"/>
        <v>182329</v>
      </c>
    </row>
    <row r="71" spans="1:4" x14ac:dyDescent="0.15">
      <c r="A71" s="26">
        <v>1444</v>
      </c>
      <c r="B71" s="26">
        <v>1507</v>
      </c>
      <c r="C71" s="60">
        <f t="shared" si="0"/>
        <v>-63</v>
      </c>
      <c r="D71" s="59">
        <f t="shared" si="1"/>
        <v>3969</v>
      </c>
    </row>
    <row r="72" spans="1:4" x14ac:dyDescent="0.15">
      <c r="A72" s="26">
        <v>1455</v>
      </c>
      <c r="B72" s="26">
        <v>1385</v>
      </c>
      <c r="C72" s="60">
        <f t="shared" ref="C72:C101" si="2">A72-B72</f>
        <v>70</v>
      </c>
      <c r="D72" s="59">
        <f t="shared" ref="D72:D101" si="3">C72^2</f>
        <v>4900</v>
      </c>
    </row>
    <row r="73" spans="1:4" x14ac:dyDescent="0.15">
      <c r="A73" s="26">
        <v>1135</v>
      </c>
      <c r="B73" s="26">
        <v>1292</v>
      </c>
      <c r="C73" s="60">
        <f t="shared" si="2"/>
        <v>-157</v>
      </c>
      <c r="D73" s="59">
        <f t="shared" si="3"/>
        <v>24649</v>
      </c>
    </row>
    <row r="74" spans="1:4" x14ac:dyDescent="0.15">
      <c r="A74" s="26">
        <v>795</v>
      </c>
      <c r="B74" s="26">
        <v>1451</v>
      </c>
      <c r="C74" s="60">
        <f t="shared" si="2"/>
        <v>-656</v>
      </c>
      <c r="D74" s="59">
        <f t="shared" si="3"/>
        <v>430336</v>
      </c>
    </row>
    <row r="75" spans="1:4" x14ac:dyDescent="0.15">
      <c r="A75" s="26">
        <v>1126</v>
      </c>
      <c r="B75" s="26">
        <v>1031</v>
      </c>
      <c r="C75" s="60">
        <f t="shared" si="2"/>
        <v>95</v>
      </c>
      <c r="D75" s="59">
        <f t="shared" si="3"/>
        <v>9025</v>
      </c>
    </row>
    <row r="76" spans="1:4" x14ac:dyDescent="0.15">
      <c r="A76" s="26">
        <v>1196</v>
      </c>
      <c r="B76" s="26">
        <v>1345</v>
      </c>
      <c r="C76" s="60">
        <f t="shared" si="2"/>
        <v>-149</v>
      </c>
      <c r="D76" s="59">
        <f t="shared" si="3"/>
        <v>22201</v>
      </c>
    </row>
    <row r="77" spans="1:4" x14ac:dyDescent="0.15">
      <c r="A77" s="26">
        <v>608</v>
      </c>
      <c r="B77" s="26">
        <v>1322</v>
      </c>
      <c r="C77" s="60">
        <f t="shared" si="2"/>
        <v>-714</v>
      </c>
      <c r="D77" s="59">
        <f t="shared" si="3"/>
        <v>509796</v>
      </c>
    </row>
    <row r="78" spans="1:4" x14ac:dyDescent="0.15">
      <c r="A78" s="26">
        <v>1284</v>
      </c>
      <c r="B78" s="26">
        <v>1682</v>
      </c>
      <c r="C78" s="60">
        <f t="shared" si="2"/>
        <v>-398</v>
      </c>
      <c r="D78" s="59">
        <f t="shared" si="3"/>
        <v>158404</v>
      </c>
    </row>
    <row r="79" spans="1:4" x14ac:dyDescent="0.15">
      <c r="A79" s="26">
        <v>750</v>
      </c>
      <c r="B79" s="26">
        <v>882</v>
      </c>
      <c r="C79" s="60">
        <f t="shared" si="2"/>
        <v>-132</v>
      </c>
      <c r="D79" s="59">
        <f t="shared" si="3"/>
        <v>17424</v>
      </c>
    </row>
    <row r="80" spans="1:4" x14ac:dyDescent="0.15">
      <c r="A80" s="26">
        <v>940</v>
      </c>
      <c r="B80" s="26">
        <v>976</v>
      </c>
      <c r="C80" s="60">
        <f t="shared" si="2"/>
        <v>-36</v>
      </c>
      <c r="D80" s="59">
        <f t="shared" si="3"/>
        <v>1296</v>
      </c>
    </row>
    <row r="81" spans="1:4" x14ac:dyDescent="0.15">
      <c r="A81" s="26">
        <v>653</v>
      </c>
      <c r="B81" s="26">
        <v>755</v>
      </c>
      <c r="C81" s="60">
        <f t="shared" si="2"/>
        <v>-102</v>
      </c>
      <c r="D81" s="59">
        <f t="shared" si="3"/>
        <v>10404</v>
      </c>
    </row>
    <row r="82" spans="1:4" x14ac:dyDescent="0.15">
      <c r="A82" s="26">
        <v>1390</v>
      </c>
      <c r="B82" s="26">
        <v>1198</v>
      </c>
      <c r="C82" s="60">
        <f t="shared" si="2"/>
        <v>192</v>
      </c>
      <c r="D82" s="59">
        <f t="shared" si="3"/>
        <v>36864</v>
      </c>
    </row>
    <row r="83" spans="1:4" x14ac:dyDescent="0.15">
      <c r="A83" s="26">
        <v>978</v>
      </c>
      <c r="B83" s="26">
        <v>993</v>
      </c>
      <c r="C83" s="60">
        <f t="shared" si="2"/>
        <v>-15</v>
      </c>
      <c r="D83" s="59">
        <f t="shared" si="3"/>
        <v>225</v>
      </c>
    </row>
    <row r="84" spans="1:4" x14ac:dyDescent="0.15">
      <c r="A84" s="26">
        <v>833</v>
      </c>
      <c r="B84" s="26">
        <v>887</v>
      </c>
      <c r="C84" s="60">
        <f t="shared" si="2"/>
        <v>-54</v>
      </c>
      <c r="D84" s="59">
        <f t="shared" si="3"/>
        <v>2916</v>
      </c>
    </row>
    <row r="85" spans="1:4" x14ac:dyDescent="0.15">
      <c r="A85" s="26">
        <v>670</v>
      </c>
      <c r="B85" s="26">
        <v>870</v>
      </c>
      <c r="C85" s="60">
        <f t="shared" si="2"/>
        <v>-200</v>
      </c>
      <c r="D85" s="59">
        <f t="shared" si="3"/>
        <v>40000</v>
      </c>
    </row>
    <row r="86" spans="1:4" x14ac:dyDescent="0.15">
      <c r="A86" s="26">
        <v>742</v>
      </c>
      <c r="B86" s="26">
        <v>848</v>
      </c>
      <c r="C86" s="60">
        <f t="shared" si="2"/>
        <v>-106</v>
      </c>
      <c r="D86" s="59">
        <f t="shared" si="3"/>
        <v>11236</v>
      </c>
    </row>
    <row r="87" spans="1:4" x14ac:dyDescent="0.15">
      <c r="A87" s="26">
        <v>836</v>
      </c>
      <c r="B87" s="26">
        <v>857</v>
      </c>
      <c r="C87" s="60">
        <f t="shared" si="2"/>
        <v>-21</v>
      </c>
      <c r="D87" s="59">
        <f t="shared" si="3"/>
        <v>441</v>
      </c>
    </row>
    <row r="88" spans="1:4" x14ac:dyDescent="0.15">
      <c r="A88" s="26">
        <v>675</v>
      </c>
      <c r="B88" s="26">
        <v>931</v>
      </c>
      <c r="C88" s="60">
        <f t="shared" si="2"/>
        <v>-256</v>
      </c>
      <c r="D88" s="59">
        <f t="shared" si="3"/>
        <v>65536</v>
      </c>
    </row>
    <row r="89" spans="1:4" x14ac:dyDescent="0.15">
      <c r="A89" s="26">
        <v>1269</v>
      </c>
      <c r="B89" s="26">
        <v>1054</v>
      </c>
      <c r="C89" s="60">
        <f t="shared" si="2"/>
        <v>215</v>
      </c>
      <c r="D89" s="59">
        <f t="shared" si="3"/>
        <v>46225</v>
      </c>
    </row>
    <row r="90" spans="1:4" x14ac:dyDescent="0.15">
      <c r="A90" s="26">
        <v>673</v>
      </c>
      <c r="B90" s="26">
        <v>748</v>
      </c>
      <c r="C90" s="60">
        <f t="shared" si="2"/>
        <v>-75</v>
      </c>
      <c r="D90" s="59">
        <f t="shared" si="3"/>
        <v>5625</v>
      </c>
    </row>
    <row r="91" spans="1:4" x14ac:dyDescent="0.15">
      <c r="A91" s="26">
        <v>735</v>
      </c>
      <c r="B91" s="26">
        <v>729</v>
      </c>
      <c r="C91" s="60">
        <f t="shared" si="2"/>
        <v>6</v>
      </c>
      <c r="D91" s="59">
        <f t="shared" si="3"/>
        <v>36</v>
      </c>
    </row>
    <row r="92" spans="1:4" x14ac:dyDescent="0.15">
      <c r="A92" s="26">
        <v>1406</v>
      </c>
      <c r="B92" s="26">
        <v>1101</v>
      </c>
      <c r="C92" s="60">
        <f t="shared" si="2"/>
        <v>305</v>
      </c>
      <c r="D92" s="59">
        <f t="shared" si="3"/>
        <v>93025</v>
      </c>
    </row>
    <row r="93" spans="1:4" x14ac:dyDescent="0.15">
      <c r="A93" s="26">
        <v>1596</v>
      </c>
      <c r="B93" s="26">
        <v>1445</v>
      </c>
      <c r="C93" s="60">
        <f t="shared" si="2"/>
        <v>151</v>
      </c>
      <c r="D93" s="59">
        <f t="shared" si="3"/>
        <v>22801</v>
      </c>
    </row>
    <row r="94" spans="1:4" x14ac:dyDescent="0.15">
      <c r="A94" s="26">
        <v>1738</v>
      </c>
      <c r="B94" s="26">
        <v>1713</v>
      </c>
      <c r="C94" s="60">
        <f t="shared" si="2"/>
        <v>25</v>
      </c>
      <c r="D94" s="59">
        <f t="shared" si="3"/>
        <v>625</v>
      </c>
    </row>
    <row r="95" spans="1:4" x14ac:dyDescent="0.15">
      <c r="A95" s="26">
        <v>951</v>
      </c>
      <c r="B95" s="26">
        <v>1600</v>
      </c>
      <c r="C95" s="60">
        <f t="shared" si="2"/>
        <v>-649</v>
      </c>
      <c r="D95" s="59">
        <f t="shared" si="3"/>
        <v>421201</v>
      </c>
    </row>
    <row r="96" spans="1:4" x14ac:dyDescent="0.15">
      <c r="A96" s="26">
        <v>660</v>
      </c>
      <c r="B96" s="26">
        <v>651</v>
      </c>
      <c r="C96" s="60">
        <f t="shared" si="2"/>
        <v>9</v>
      </c>
      <c r="D96" s="59">
        <f t="shared" si="3"/>
        <v>81</v>
      </c>
    </row>
    <row r="97" spans="1:4" x14ac:dyDescent="0.15">
      <c r="A97" s="26">
        <v>807</v>
      </c>
      <c r="B97" s="26">
        <v>1463</v>
      </c>
      <c r="C97" s="60">
        <f t="shared" si="2"/>
        <v>-656</v>
      </c>
      <c r="D97" s="59">
        <f t="shared" si="3"/>
        <v>430336</v>
      </c>
    </row>
    <row r="98" spans="1:4" x14ac:dyDescent="0.15">
      <c r="A98" s="26">
        <v>1418</v>
      </c>
      <c r="B98" s="26">
        <v>1799</v>
      </c>
      <c r="C98" s="60">
        <f t="shared" si="2"/>
        <v>-381</v>
      </c>
      <c r="D98" s="59">
        <f t="shared" si="3"/>
        <v>145161</v>
      </c>
    </row>
    <row r="99" spans="1:4" x14ac:dyDescent="0.15">
      <c r="A99" s="26">
        <v>875</v>
      </c>
      <c r="B99" s="26">
        <v>1117</v>
      </c>
      <c r="C99" s="60">
        <f t="shared" si="2"/>
        <v>-242</v>
      </c>
      <c r="D99" s="59">
        <f t="shared" si="3"/>
        <v>58564</v>
      </c>
    </row>
    <row r="100" spans="1:4" x14ac:dyDescent="0.15">
      <c r="A100" s="26">
        <v>929</v>
      </c>
      <c r="B100" s="26">
        <v>1021</v>
      </c>
      <c r="C100" s="60">
        <f t="shared" si="2"/>
        <v>-92</v>
      </c>
      <c r="D100" s="59">
        <f t="shared" si="3"/>
        <v>8464</v>
      </c>
    </row>
    <row r="101" spans="1:4" x14ac:dyDescent="0.15">
      <c r="A101" s="26">
        <v>932</v>
      </c>
      <c r="B101" s="26">
        <v>1129</v>
      </c>
      <c r="C101" s="60">
        <f t="shared" si="2"/>
        <v>-197</v>
      </c>
      <c r="D101" s="59">
        <f t="shared" si="3"/>
        <v>38809</v>
      </c>
    </row>
  </sheetData>
  <phoneticPr fontId="6" type="noConversion"/>
  <pageMargins left="0.75" right="0.75" top="0.75" bottom="0.75" header="0.5" footer="0.5"/>
  <pageSetup orientation="portrait" horizontalDpi="4294967292" verticalDpi="4294967292"/>
  <headerFooter>
    <oddFooter>&amp;C&amp;"Arial Narrow,Italic"prepared by T. Ludwig, Hope College</oddFooter>
  </headerFooter>
  <drawing r:id="rId1"/>
  <extLst>
    <ext xmlns:mx="http://schemas.microsoft.com/office/mac/excel/2008/main" uri="http://schemas.microsoft.com/office/mac/excel/2008/main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Gender</vt:lpstr>
      <vt:lpstr>Angle 0-60</vt:lpstr>
      <vt:lpstr>Angle 60-120</vt:lpstr>
      <vt:lpstr>Angle 120-180</vt:lpstr>
      <vt:lpstr>'Angle 0-60'!Print_Area</vt:lpstr>
      <vt:lpstr>'Angle 120-180'!Print_Area</vt:lpstr>
      <vt:lpstr>'Angle 60-120'!Print_Area</vt:lpstr>
      <vt:lpstr>Gender!Print_Area</vt:lpstr>
    </vt:vector>
  </TitlesOfParts>
  <Company>Hope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Ludwig</dc:creator>
  <cp:lastModifiedBy>Thomas Ludwig</cp:lastModifiedBy>
  <cp:lastPrinted>2010-01-20T18:14:02Z</cp:lastPrinted>
  <dcterms:created xsi:type="dcterms:W3CDTF">2010-01-12T11:10:15Z</dcterms:created>
  <dcterms:modified xsi:type="dcterms:W3CDTF">2020-07-23T20:34:52Z</dcterms:modified>
</cp:coreProperties>
</file>