
<file path=[Content_Types].xml><?xml version="1.0" encoding="utf-8"?>
<Types xmlns="http://schemas.openxmlformats.org/package/2006/content-types"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drawings/drawing2.xml" ContentType="application/vnd.openxmlformats-officedocument.drawing+xml"/>
  <Override PartName="/xl/charts/chart3.xml" ContentType="application/vnd.openxmlformats-officedocument.drawingml.chart+xml"/>
  <Default Extension="jpeg" ContentType="image/jpe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charts/chart1.xml" ContentType="application/vnd.openxmlformats-officedocument.drawingml.chart+xml"/>
  <Default Extension="rels" ContentType="application/vnd.openxmlformats-package.relationships+xml"/>
  <Override PartName="/xl/drawings/drawing1.xml" ContentType="application/vnd.openxmlformats-officedocument.drawing+xml"/>
  <Override PartName="/xl/charts/chart2.xml" ContentType="application/vnd.openxmlformats-officedocument.drawingml.chart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ate1904="1" showInkAnnotation="0" autoCompressPictures="0"/>
  <bookViews>
    <workbookView xWindow="1020" yWindow="-120" windowWidth="14300" windowHeight="14520" tabRatio="500"/>
  </bookViews>
  <sheets>
    <sheet name="Words" sheetId="2" r:id="rId1"/>
    <sheet name="Nonwords" sheetId="3" r:id="rId2"/>
  </sheets>
  <definedNames>
    <definedName name="_xlnm.Print_Area" localSheetId="1">Nonwords!$A$1:$J$53</definedName>
    <definedName name="_xlnm.Print_Area" localSheetId="0">Words!$A$1:$J$53</definedName>
  </definedNames>
  <calcPr calcId="130407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C101" i="3"/>
  <c r="D101"/>
  <c r="C100"/>
  <c r="D100"/>
  <c r="C99"/>
  <c r="D99"/>
  <c r="C98"/>
  <c r="D98"/>
  <c r="C97"/>
  <c r="D97"/>
  <c r="C96"/>
  <c r="D96"/>
  <c r="C95"/>
  <c r="D95"/>
  <c r="C94"/>
  <c r="D94"/>
  <c r="C93"/>
  <c r="D93"/>
  <c r="C92"/>
  <c r="D92"/>
  <c r="C91"/>
  <c r="D91"/>
  <c r="C90"/>
  <c r="D90"/>
  <c r="C89"/>
  <c r="D89"/>
  <c r="C88"/>
  <c r="D88"/>
  <c r="C87"/>
  <c r="D87"/>
  <c r="C86"/>
  <c r="D86"/>
  <c r="C85"/>
  <c r="D85"/>
  <c r="C84"/>
  <c r="D84"/>
  <c r="C83"/>
  <c r="D83"/>
  <c r="C82"/>
  <c r="D82"/>
  <c r="C81"/>
  <c r="D81"/>
  <c r="C80"/>
  <c r="D80"/>
  <c r="C79"/>
  <c r="D79"/>
  <c r="C78"/>
  <c r="D78"/>
  <c r="C77"/>
  <c r="D77"/>
  <c r="C76"/>
  <c r="D76"/>
  <c r="C75"/>
  <c r="D75"/>
  <c r="C74"/>
  <c r="D74"/>
  <c r="C73"/>
  <c r="D73"/>
  <c r="C72"/>
  <c r="D72"/>
  <c r="C71"/>
  <c r="D71"/>
  <c r="C70"/>
  <c r="D70"/>
  <c r="C69"/>
  <c r="D69"/>
  <c r="C68"/>
  <c r="D68"/>
  <c r="C67"/>
  <c r="D67"/>
  <c r="C66"/>
  <c r="D66"/>
  <c r="C65"/>
  <c r="D65"/>
  <c r="C64"/>
  <c r="D64"/>
  <c r="C63"/>
  <c r="D63"/>
  <c r="C62"/>
  <c r="D62"/>
  <c r="G61"/>
  <c r="C61"/>
  <c r="D61"/>
  <c r="G60"/>
  <c r="C60"/>
  <c r="D60"/>
  <c r="G59"/>
  <c r="C59"/>
  <c r="D59"/>
  <c r="C58"/>
  <c r="D58"/>
  <c r="C7"/>
  <c r="D7"/>
  <c r="C8"/>
  <c r="D8"/>
  <c r="C9"/>
  <c r="D9"/>
  <c r="C10"/>
  <c r="D10"/>
  <c r="C11"/>
  <c r="D11"/>
  <c r="C12"/>
  <c r="D12"/>
  <c r="C13"/>
  <c r="D13"/>
  <c r="C14"/>
  <c r="D14"/>
  <c r="C15"/>
  <c r="D15"/>
  <c r="C16"/>
  <c r="D16"/>
  <c r="C17"/>
  <c r="D17"/>
  <c r="C18"/>
  <c r="D18"/>
  <c r="C19"/>
  <c r="D19"/>
  <c r="C20"/>
  <c r="D20"/>
  <c r="C21"/>
  <c r="D21"/>
  <c r="C22"/>
  <c r="D22"/>
  <c r="C23"/>
  <c r="D23"/>
  <c r="C24"/>
  <c r="D24"/>
  <c r="C25"/>
  <c r="D25"/>
  <c r="C26"/>
  <c r="D26"/>
  <c r="C27"/>
  <c r="D27"/>
  <c r="C28"/>
  <c r="D28"/>
  <c r="C29"/>
  <c r="D29"/>
  <c r="C30"/>
  <c r="D30"/>
  <c r="C31"/>
  <c r="D31"/>
  <c r="C32"/>
  <c r="D32"/>
  <c r="C33"/>
  <c r="D33"/>
  <c r="C34"/>
  <c r="D34"/>
  <c r="C35"/>
  <c r="D35"/>
  <c r="C36"/>
  <c r="D36"/>
  <c r="C37"/>
  <c r="D37"/>
  <c r="C38"/>
  <c r="D38"/>
  <c r="C39"/>
  <c r="D39"/>
  <c r="C40"/>
  <c r="D40"/>
  <c r="C41"/>
  <c r="D41"/>
  <c r="C42"/>
  <c r="D42"/>
  <c r="C43"/>
  <c r="D43"/>
  <c r="C44"/>
  <c r="D44"/>
  <c r="C45"/>
  <c r="D45"/>
  <c r="C46"/>
  <c r="D46"/>
  <c r="C47"/>
  <c r="D47"/>
  <c r="C48"/>
  <c r="D48"/>
  <c r="C49"/>
  <c r="D49"/>
  <c r="C50"/>
  <c r="D50"/>
  <c r="C51"/>
  <c r="D51"/>
  <c r="C52"/>
  <c r="D52"/>
  <c r="C53"/>
  <c r="D53"/>
  <c r="C54"/>
  <c r="D54"/>
  <c r="C55"/>
  <c r="D55"/>
  <c r="C56"/>
  <c r="D56"/>
  <c r="C57"/>
  <c r="D57"/>
  <c r="G7"/>
  <c r="G18"/>
  <c r="G57"/>
  <c r="G19"/>
  <c r="G20"/>
  <c r="G26"/>
  <c r="G27"/>
  <c r="G29"/>
  <c r="G28"/>
  <c r="G24"/>
  <c r="G23"/>
  <c r="G21"/>
  <c r="H14"/>
  <c r="H7"/>
  <c r="H16"/>
  <c r="G14"/>
  <c r="G16"/>
  <c r="H15"/>
  <c r="G15"/>
  <c r="H12"/>
  <c r="H11"/>
  <c r="H13"/>
  <c r="G12"/>
  <c r="G11"/>
  <c r="G13"/>
  <c r="H10"/>
  <c r="G10"/>
  <c r="H9"/>
  <c r="G9"/>
  <c r="H8"/>
  <c r="G8"/>
  <c r="H6"/>
  <c r="G6"/>
  <c r="C7" i="2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64"/>
  <c r="C65"/>
  <c r="C66"/>
  <c r="C67"/>
  <c r="C68"/>
  <c r="C69"/>
  <c r="C70"/>
  <c r="G7"/>
  <c r="G19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6"/>
  <c r="D67"/>
  <c r="D68"/>
  <c r="D69"/>
  <c r="D70"/>
  <c r="G18"/>
  <c r="G20"/>
  <c r="G26"/>
  <c r="G27"/>
  <c r="G29"/>
  <c r="G28"/>
  <c r="G24"/>
  <c r="G23"/>
  <c r="G57"/>
  <c r="G21"/>
  <c r="G60"/>
  <c r="G61"/>
  <c r="G59"/>
  <c r="C101"/>
  <c r="D101"/>
  <c r="C100"/>
  <c r="D100"/>
  <c r="C99"/>
  <c r="D99"/>
  <c r="C98"/>
  <c r="D98"/>
  <c r="C97"/>
  <c r="D97"/>
  <c r="C96"/>
  <c r="D96"/>
  <c r="C95"/>
  <c r="D95"/>
  <c r="C94"/>
  <c r="D94"/>
  <c r="C93"/>
  <c r="D93"/>
  <c r="C92"/>
  <c r="D92"/>
  <c r="C91"/>
  <c r="D91"/>
  <c r="C90"/>
  <c r="D90"/>
  <c r="C89"/>
  <c r="D89"/>
  <c r="C88"/>
  <c r="D88"/>
  <c r="C87"/>
  <c r="D87"/>
  <c r="C86"/>
  <c r="D86"/>
  <c r="C85"/>
  <c r="D85"/>
  <c r="C84"/>
  <c r="D84"/>
  <c r="C83"/>
  <c r="D83"/>
  <c r="C82"/>
  <c r="D82"/>
  <c r="C81"/>
  <c r="D81"/>
  <c r="C80"/>
  <c r="D80"/>
  <c r="C79"/>
  <c r="D79"/>
  <c r="C78"/>
  <c r="D78"/>
  <c r="C77"/>
  <c r="D77"/>
  <c r="C76"/>
  <c r="D76"/>
  <c r="C75"/>
  <c r="D75"/>
  <c r="C74"/>
  <c r="D74"/>
  <c r="C73"/>
  <c r="D73"/>
  <c r="C72"/>
  <c r="D72"/>
  <c r="C71"/>
  <c r="D71"/>
  <c r="H14"/>
  <c r="H7"/>
  <c r="G14"/>
  <c r="H10"/>
  <c r="G10"/>
  <c r="H16"/>
  <c r="G16"/>
  <c r="H15"/>
  <c r="G15"/>
  <c r="H12"/>
  <c r="H11"/>
  <c r="H13"/>
  <c r="G12"/>
  <c r="G11"/>
  <c r="G13"/>
  <c r="H9"/>
  <c r="G9"/>
  <c r="H8"/>
  <c r="G8"/>
  <c r="H6"/>
  <c r="G6"/>
</calcChain>
</file>

<file path=xl/sharedStrings.xml><?xml version="1.0" encoding="utf-8"?>
<sst xmlns="http://schemas.openxmlformats.org/spreadsheetml/2006/main" count="110" uniqueCount="63">
  <si>
    <t>st.dev. / square root of N</t>
    <phoneticPr fontId="5" type="noConversion"/>
  </si>
  <si>
    <t>from Excel TINV function (don't use!)</t>
    <phoneticPr fontId="5" type="noConversion"/>
  </si>
  <si>
    <t>Diff</t>
    <phoneticPr fontId="5" type="noConversion"/>
  </si>
  <si>
    <t>Dsq</t>
    <phoneticPr fontId="5" type="noConversion"/>
  </si>
  <si>
    <t>arith. average</t>
    <phoneticPr fontId="5" type="noConversion"/>
  </si>
  <si>
    <t>Minimum</t>
    <phoneticPr fontId="5" type="noConversion"/>
  </si>
  <si>
    <t>lowest score</t>
    <phoneticPr fontId="5" type="noConversion"/>
  </si>
  <si>
    <t>Maximum</t>
    <phoneticPr fontId="5" type="noConversion"/>
  </si>
  <si>
    <t>highest score</t>
    <phoneticPr fontId="5" type="noConversion"/>
  </si>
  <si>
    <t>Range</t>
    <phoneticPr fontId="5" type="noConversion"/>
  </si>
  <si>
    <t>st.dev. / square root of N</t>
    <phoneticPr fontId="5" type="noConversion"/>
  </si>
  <si>
    <t>est. var. of diff scores</t>
    <phoneticPr fontId="5" type="noConversion"/>
  </si>
  <si>
    <t>Lexical Decision Analysis -- Words only</t>
    <phoneticPr fontId="5" type="noConversion"/>
  </si>
  <si>
    <t>This is a special-purpose statistical analysis for the Data Labs Lexical Decision Experiment.</t>
    <phoneticPr fontId="5" type="noConversion"/>
  </si>
  <si>
    <t>Enter the RT scores in the green columns. Descriptive statistics are displayed in yellow.</t>
    <phoneticPr fontId="5" type="noConversion"/>
  </si>
  <si>
    <t>Words-L</t>
    <phoneticPr fontId="5" type="noConversion"/>
  </si>
  <si>
    <t>Words-R</t>
    <phoneticPr fontId="5" type="noConversion"/>
  </si>
  <si>
    <t>NWrds-L</t>
    <phoneticPr fontId="5" type="noConversion"/>
  </si>
  <si>
    <t>NWrds-R</t>
    <phoneticPr fontId="5" type="noConversion"/>
  </si>
  <si>
    <t>Lexical Decision Analysis -- Non-Words only</t>
    <phoneticPr fontId="5" type="noConversion"/>
  </si>
  <si>
    <t>mean of diff scores</t>
    <phoneticPr fontId="5" type="noConversion"/>
  </si>
  <si>
    <t>numerator for t-test</t>
    <phoneticPr fontId="5" type="noConversion"/>
  </si>
  <si>
    <t>StErr of diff scores</t>
    <phoneticPr fontId="5" type="noConversion"/>
  </si>
  <si>
    <t>denominator for t-test</t>
    <phoneticPr fontId="5" type="noConversion"/>
  </si>
  <si>
    <t>eta-squared</t>
    <phoneticPr fontId="5" type="noConversion"/>
  </si>
  <si>
    <t>effect size = t squared / (t squared + df)</t>
    <phoneticPr fontId="5" type="noConversion"/>
  </si>
  <si>
    <t>df = N-1</t>
    <phoneticPr fontId="5" type="noConversion"/>
  </si>
  <si>
    <t>t</t>
    <phoneticPr fontId="5" type="noConversion"/>
  </si>
  <si>
    <t>(one-tailed) p</t>
    <phoneticPr fontId="5" type="noConversion"/>
  </si>
  <si>
    <t>from Excel TTEST function</t>
    <phoneticPr fontId="5" type="noConversion"/>
  </si>
  <si>
    <t>(two-tailed) p</t>
    <phoneticPr fontId="5" type="noConversion"/>
  </si>
  <si>
    <t>max - min</t>
    <phoneticPr fontId="5" type="noConversion"/>
  </si>
  <si>
    <t>lowest score</t>
    <phoneticPr fontId="5" type="noConversion"/>
  </si>
  <si>
    <t>highest score</t>
    <phoneticPr fontId="5" type="noConversion"/>
  </si>
  <si>
    <t>from computations above</t>
    <phoneticPr fontId="5" type="noConversion"/>
  </si>
  <si>
    <t>from Excel TDIST function</t>
    <phoneticPr fontId="5" type="noConversion"/>
  </si>
  <si>
    <t>sample size</t>
    <phoneticPr fontId="5" type="noConversion"/>
  </si>
  <si>
    <t>effect size = (t x 2) / square root of df</t>
    <phoneticPr fontId="5" type="noConversion"/>
  </si>
  <si>
    <t>t</t>
    <phoneticPr fontId="5" type="noConversion"/>
  </si>
  <si>
    <t>degrees of freedom</t>
    <phoneticPr fontId="5" type="noConversion"/>
  </si>
  <si>
    <t>Cohen's d</t>
    <phoneticPr fontId="5" type="noConversion"/>
  </si>
  <si>
    <t>(two-tailed) p</t>
    <phoneticPr fontId="5" type="noConversion"/>
  </si>
  <si>
    <t>(one-tailed) p</t>
    <phoneticPr fontId="5" type="noConversion"/>
  </si>
  <si>
    <t>N of Scores</t>
    <phoneticPr fontId="5" type="noConversion"/>
  </si>
  <si>
    <t>Mean</t>
    <phoneticPr fontId="5" type="noConversion"/>
  </si>
  <si>
    <t>Standard Error</t>
    <phoneticPr fontId="5" type="noConversion"/>
  </si>
  <si>
    <t>Standard Deviation</t>
    <phoneticPr fontId="5" type="noConversion"/>
  </si>
  <si>
    <t>Variance</t>
    <phoneticPr fontId="5" type="noConversion"/>
  </si>
  <si>
    <t>Median</t>
    <phoneticPr fontId="5" type="noConversion"/>
  </si>
  <si>
    <t>Mode</t>
    <phoneticPr fontId="5" type="noConversion"/>
  </si>
  <si>
    <t>Minimum</t>
    <phoneticPr fontId="5" type="noConversion"/>
  </si>
  <si>
    <t>Other Calculations (Do NOT Delete)</t>
    <phoneticPr fontId="5" type="noConversion"/>
  </si>
  <si>
    <t>Excel error bar value</t>
    <phoneticPr fontId="5" type="noConversion"/>
  </si>
  <si>
    <t>one-half of Confidence Interval</t>
    <phoneticPr fontId="5" type="noConversion"/>
  </si>
  <si>
    <t>C.I. for diff scores</t>
    <phoneticPr fontId="5" type="noConversion"/>
  </si>
  <si>
    <t>95% confidence interval</t>
    <phoneticPr fontId="5" type="noConversion"/>
  </si>
  <si>
    <t>Maximum</t>
    <phoneticPr fontId="5" type="noConversion"/>
  </si>
  <si>
    <t>Range</t>
    <phoneticPr fontId="5" type="noConversion"/>
  </si>
  <si>
    <t>most freq. score</t>
    <phoneticPr fontId="5" type="noConversion"/>
  </si>
  <si>
    <t>middle score</t>
    <phoneticPr fontId="5" type="noConversion"/>
  </si>
  <si>
    <t>arith. average</t>
    <phoneticPr fontId="5" type="noConversion"/>
  </si>
  <si>
    <t>ave. diff. from mean</t>
    <phoneticPr fontId="5" type="noConversion"/>
  </si>
  <si>
    <t>st.dev. squared</t>
    <phoneticPr fontId="5" type="noConversion"/>
  </si>
</sst>
</file>

<file path=xl/styles.xml><?xml version="1.0" encoding="utf-8"?>
<styleSheet xmlns="http://schemas.openxmlformats.org/spreadsheetml/2006/main">
  <numFmts count="10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0.00000"/>
    <numFmt numFmtId="169" formatCode="0.000"/>
  </numFmts>
  <fonts count="11">
    <font>
      <sz val="10"/>
      <name val="Verdana"/>
    </font>
    <font>
      <b/>
      <sz val="10"/>
      <name val="Verdana"/>
    </font>
    <font>
      <i/>
      <sz val="10"/>
      <name val="Verdana"/>
    </font>
    <font>
      <sz val="10"/>
      <name val="Verdana"/>
    </font>
    <font>
      <i/>
      <sz val="10"/>
      <name val="Verdana"/>
    </font>
    <font>
      <sz val="8"/>
      <name val="Verdana"/>
    </font>
    <font>
      <b/>
      <sz val="10"/>
      <color indexed="52"/>
      <name val="Verdana"/>
    </font>
    <font>
      <sz val="10"/>
      <name val="Arial Narrow"/>
    </font>
    <font>
      <i/>
      <sz val="10"/>
      <name val="Arial Narrow"/>
    </font>
    <font>
      <sz val="10"/>
      <color indexed="57"/>
      <name val="Arial Narrow"/>
    </font>
    <font>
      <b/>
      <sz val="10"/>
      <color indexed="57"/>
      <name val="Arial Narrow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2" xfId="0" applyBorder="1"/>
    <xf numFmtId="0" fontId="0" fillId="0" borderId="15" xfId="0" applyBorder="1"/>
    <xf numFmtId="0" fontId="6" fillId="0" borderId="0" xfId="0" applyFont="1" applyAlignment="1">
      <alignment horizontal="center"/>
    </xf>
    <xf numFmtId="0" fontId="7" fillId="0" borderId="0" xfId="0" applyFont="1"/>
    <xf numFmtId="2" fontId="0" fillId="0" borderId="0" xfId="0" applyNumberFormat="1"/>
    <xf numFmtId="0" fontId="7" fillId="0" borderId="0" xfId="0" applyFont="1" applyAlignment="1">
      <alignment horizontal="right"/>
    </xf>
    <xf numFmtId="0" fontId="7" fillId="0" borderId="10" xfId="0" applyFont="1" applyBorder="1" applyAlignment="1">
      <alignment horizontal="right"/>
    </xf>
    <xf numFmtId="0" fontId="7" fillId="0" borderId="13" xfId="0" applyFont="1" applyBorder="1" applyAlignment="1">
      <alignment horizontal="right"/>
    </xf>
    <xf numFmtId="0" fontId="7" fillId="0" borderId="11" xfId="0" applyFont="1" applyBorder="1" applyAlignment="1">
      <alignment horizontal="right"/>
    </xf>
    <xf numFmtId="0" fontId="7" fillId="0" borderId="14" xfId="0" applyFont="1" applyBorder="1" applyAlignment="1">
      <alignment horizontal="right"/>
    </xf>
    <xf numFmtId="168" fontId="6" fillId="0" borderId="14" xfId="0" applyNumberFormat="1" applyFont="1" applyBorder="1"/>
    <xf numFmtId="0" fontId="7" fillId="0" borderId="16" xfId="0" applyFont="1" applyBorder="1" applyAlignment="1">
      <alignment horizontal="right"/>
    </xf>
    <xf numFmtId="0" fontId="7" fillId="0" borderId="0" xfId="0" applyFont="1" applyBorder="1" applyAlignment="1">
      <alignment horizontal="right"/>
    </xf>
    <xf numFmtId="0" fontId="0" fillId="0" borderId="17" xfId="0" applyBorder="1"/>
    <xf numFmtId="168" fontId="6" fillId="0" borderId="0" xfId="0" applyNumberFormat="1" applyFont="1" applyBorder="1"/>
    <xf numFmtId="1" fontId="0" fillId="3" borderId="2" xfId="0" applyNumberFormat="1" applyFill="1" applyBorder="1"/>
    <xf numFmtId="1" fontId="0" fillId="0" borderId="0" xfId="0" applyNumberFormat="1" applyFill="1" applyBorder="1"/>
    <xf numFmtId="0" fontId="8" fillId="0" borderId="0" xfId="0" applyFont="1"/>
    <xf numFmtId="168" fontId="8" fillId="0" borderId="0" xfId="0" applyNumberFormat="1" applyFont="1" applyBorder="1" applyAlignment="1">
      <alignment horizontal="left" indent="1"/>
    </xf>
    <xf numFmtId="168" fontId="8" fillId="0" borderId="14" xfId="0" applyNumberFormat="1" applyFont="1" applyBorder="1" applyAlignment="1">
      <alignment horizontal="left" indent="1"/>
    </xf>
    <xf numFmtId="0" fontId="8" fillId="0" borderId="0" xfId="0" applyFont="1" applyAlignment="1">
      <alignment horizontal="left" indent="1"/>
    </xf>
    <xf numFmtId="0" fontId="0" fillId="2" borderId="1" xfId="0" applyFill="1" applyBorder="1" applyAlignment="1">
      <alignment horizontal="center"/>
    </xf>
    <xf numFmtId="0" fontId="9" fillId="0" borderId="0" xfId="0" applyFont="1" applyFill="1" applyAlignment="1">
      <alignment horizontal="center"/>
    </xf>
    <xf numFmtId="2" fontId="0" fillId="3" borderId="3" xfId="0" applyNumberFormat="1" applyFill="1" applyBorder="1"/>
    <xf numFmtId="2" fontId="0" fillId="3" borderId="4" xfId="0" applyNumberFormat="1" applyFill="1" applyBorder="1"/>
    <xf numFmtId="2" fontId="0" fillId="0" borderId="0" xfId="0" applyNumberFormat="1" applyFill="1" applyBorder="1"/>
    <xf numFmtId="2" fontId="0" fillId="3" borderId="5" xfId="0" applyNumberFormat="1" applyFill="1" applyBorder="1"/>
    <xf numFmtId="2" fontId="0" fillId="3" borderId="6" xfId="0" applyNumberFormat="1" applyFill="1" applyBorder="1"/>
    <xf numFmtId="2" fontId="0" fillId="3" borderId="7" xfId="0" applyNumberFormat="1" applyFill="1" applyBorder="1"/>
    <xf numFmtId="2" fontId="0" fillId="3" borderId="8" xfId="0" applyNumberFormat="1" applyFill="1" applyBorder="1"/>
    <xf numFmtId="2" fontId="0" fillId="3" borderId="9" xfId="0" applyNumberFormat="1" applyFill="1" applyBorder="1"/>
    <xf numFmtId="2" fontId="0" fillId="3" borderId="2" xfId="0" applyNumberFormat="1" applyFill="1" applyBorder="1"/>
    <xf numFmtId="0" fontId="7" fillId="0" borderId="0" xfId="0" applyFont="1" applyFill="1" applyBorder="1" applyAlignment="1">
      <alignment horizontal="right"/>
    </xf>
    <xf numFmtId="2" fontId="0" fillId="0" borderId="0" xfId="0" applyNumberFormat="1"/>
    <xf numFmtId="2" fontId="6" fillId="0" borderId="0" xfId="0" applyNumberFormat="1" applyFont="1"/>
    <xf numFmtId="2" fontId="8" fillId="0" borderId="0" xfId="0" applyNumberFormat="1" applyFont="1" applyAlignment="1">
      <alignment horizontal="left" indent="1"/>
    </xf>
    <xf numFmtId="2" fontId="8" fillId="0" borderId="11" xfId="0" applyNumberFormat="1" applyFont="1" applyBorder="1" applyAlignment="1">
      <alignment horizontal="left" indent="1"/>
    </xf>
    <xf numFmtId="2" fontId="6" fillId="0" borderId="11" xfId="0" applyNumberFormat="1" applyFont="1" applyBorder="1"/>
    <xf numFmtId="2" fontId="8" fillId="0" borderId="0" xfId="0" applyNumberFormat="1" applyFont="1" applyBorder="1" applyAlignment="1">
      <alignment horizontal="left" indent="1"/>
    </xf>
    <xf numFmtId="2" fontId="8" fillId="0" borderId="14" xfId="0" applyNumberFormat="1" applyFont="1" applyBorder="1" applyAlignment="1">
      <alignment horizontal="left" indent="1"/>
    </xf>
    <xf numFmtId="0" fontId="4" fillId="0" borderId="0" xfId="0" applyFont="1" applyAlignment="1">
      <alignment horizontal="left" indent="3"/>
    </xf>
    <xf numFmtId="169" fontId="0" fillId="0" borderId="0" xfId="0" applyNumberFormat="1"/>
    <xf numFmtId="2" fontId="6" fillId="0" borderId="0" xfId="0" applyNumberFormat="1" applyFont="1" applyBorder="1"/>
    <xf numFmtId="0" fontId="0" fillId="0" borderId="0" xfId="0" applyBorder="1"/>
    <xf numFmtId="1" fontId="6" fillId="0" borderId="0" xfId="0" applyNumberFormat="1" applyFont="1" applyBorder="1"/>
    <xf numFmtId="2" fontId="3" fillId="0" borderId="11" xfId="0" applyNumberFormat="1" applyFont="1" applyBorder="1"/>
    <xf numFmtId="168" fontId="3" fillId="0" borderId="0" xfId="0" applyNumberFormat="1" applyFont="1" applyBorder="1"/>
    <xf numFmtId="168" fontId="3" fillId="0" borderId="14" xfId="0" applyNumberFormat="1" applyFont="1" applyBorder="1"/>
    <xf numFmtId="2" fontId="0" fillId="0" borderId="11" xfId="0" applyNumberFormat="1" applyBorder="1"/>
    <xf numFmtId="2" fontId="6" fillId="0" borderId="14" xfId="0" applyNumberFormat="1" applyFont="1" applyBorder="1"/>
    <xf numFmtId="2" fontId="0" fillId="0" borderId="14" xfId="0" applyNumberFormat="1" applyBorder="1"/>
    <xf numFmtId="0" fontId="7" fillId="4" borderId="19" xfId="0" applyFont="1" applyFill="1" applyBorder="1" applyAlignment="1">
      <alignment horizontal="center"/>
    </xf>
    <xf numFmtId="0" fontId="7" fillId="4" borderId="18" xfId="0" applyFont="1" applyFill="1" applyBorder="1" applyAlignment="1">
      <alignment horizontal="center"/>
    </xf>
    <xf numFmtId="0" fontId="7" fillId="4" borderId="20" xfId="0" applyFont="1" applyFill="1" applyBorder="1" applyAlignment="1">
      <alignment horizontal="center"/>
    </xf>
    <xf numFmtId="0" fontId="7" fillId="4" borderId="21" xfId="0" applyFont="1" applyFill="1" applyBorder="1" applyAlignment="1">
      <alignment horizontal="center"/>
    </xf>
    <xf numFmtId="0" fontId="7" fillId="4" borderId="22" xfId="0" applyFont="1" applyFill="1" applyBorder="1" applyAlignment="1">
      <alignment horizontal="center"/>
    </xf>
    <xf numFmtId="1" fontId="0" fillId="2" borderId="1" xfId="0" applyNumberFormat="1" applyFill="1" applyBorder="1" applyAlignment="1">
      <alignment horizontal="center"/>
    </xf>
    <xf numFmtId="0" fontId="1" fillId="0" borderId="0" xfId="0" applyFont="1"/>
    <xf numFmtId="0" fontId="2" fillId="0" borderId="0" xfId="0" applyFont="1"/>
    <xf numFmtId="0" fontId="10" fillId="0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style val="20"/>
  <c:chart>
    <c:plotArea>
      <c:layout/>
      <c:barChart>
        <c:barDir val="col"/>
        <c:grouping val="clustered"/>
        <c:ser>
          <c:idx val="0"/>
          <c:order val="0"/>
          <c:spPr>
            <a:gradFill rotWithShape="0">
              <a:gsLst>
                <a:gs pos="0">
                  <a:srgbClr val="FF9A99"/>
                </a:gs>
                <a:gs pos="100000">
                  <a:srgbClr val="D1403C"/>
                </a:gs>
              </a:gsLst>
              <a:lin ang="5400000"/>
            </a:gradFill>
            <a:ln w="25400">
              <a:noFill/>
            </a:ln>
            <a:effectLst>
              <a:outerShdw dist="35921" dir="2700000" algn="br">
                <a:srgbClr val="000000"/>
              </a:outerShdw>
            </a:effectLst>
          </c:spPr>
          <c:cat>
            <c:strRef>
              <c:f>Words!$G$6:$H$6</c:f>
              <c:strCache>
                <c:ptCount val="2"/>
                <c:pt idx="0">
                  <c:v>Words-L</c:v>
                </c:pt>
                <c:pt idx="1">
                  <c:v>Words-R</c:v>
                </c:pt>
              </c:strCache>
            </c:strRef>
          </c:cat>
          <c:val>
            <c:numRef>
              <c:f>Words!$G$10:$H$10</c:f>
              <c:numCache>
                <c:formatCode>0.00</c:formatCode>
                <c:ptCount val="2"/>
                <c:pt idx="0">
                  <c:v>779.9375</c:v>
                </c:pt>
                <c:pt idx="1">
                  <c:v>757.953125</c:v>
                </c:pt>
              </c:numCache>
            </c:numRef>
          </c:val>
        </c:ser>
        <c:axId val="513585640"/>
        <c:axId val="502039496"/>
      </c:barChart>
      <c:catAx>
        <c:axId val="513585640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808080"/>
            </a:solidFill>
            <a:prstDash val="solid"/>
          </a:ln>
        </c:spPr>
        <c:crossAx val="502039496"/>
        <c:crosses val="autoZero"/>
        <c:auto val="1"/>
        <c:lblAlgn val="ctr"/>
        <c:lblOffset val="100"/>
      </c:catAx>
      <c:valAx>
        <c:axId val="502039496"/>
        <c:scaling>
          <c:orientation val="minMax"/>
        </c:scaling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numFmt formatCode="0.00" sourceLinked="1"/>
        <c:tickLblPos val="nextTo"/>
        <c:spPr>
          <a:ln w="3175">
            <a:solidFill>
              <a:srgbClr val="808080"/>
            </a:solidFill>
            <a:prstDash val="solid"/>
          </a:ln>
        </c:spPr>
        <c:crossAx val="513585640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plotVisOnly val="1"/>
    <c:dispBlanksAs val="gap"/>
  </c:chart>
  <c:spPr>
    <a:solidFill>
      <a:srgbClr val="FFFFFF"/>
    </a:solidFill>
    <a:ln w="3175">
      <a:solidFill>
        <a:srgbClr val="808080"/>
      </a:solidFill>
      <a:prstDash val="solid"/>
    </a:ln>
  </c:spPr>
  <c:printSettings>
    <c:headerFooter/>
    <c:pageMargins b="1.0" l="0.75" r="0.75" t="1.0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style val="18"/>
  <c:chart>
    <c:plotArea>
      <c:layout>
        <c:manualLayout>
          <c:layoutTarget val="inner"/>
          <c:xMode val="edge"/>
          <c:yMode val="edge"/>
          <c:x val="0.325382156177846"/>
          <c:y val="0.0476190476190476"/>
          <c:w val="0.507903025279735"/>
          <c:h val="0.81265875856427"/>
        </c:manualLayout>
      </c:layout>
      <c:barChart>
        <c:barDir val="col"/>
        <c:grouping val="clustered"/>
        <c:ser>
          <c:idx val="0"/>
          <c:order val="0"/>
          <c:spPr>
            <a:gradFill rotWithShape="0">
              <a:gsLst>
                <a:gs pos="0">
                  <a:srgbClr val="9BC1FF"/>
                </a:gs>
                <a:gs pos="100000">
                  <a:srgbClr val="3F80CD"/>
                </a:gs>
              </a:gsLst>
              <a:lin ang="5400000"/>
            </a:gradFill>
            <a:ln w="25400">
              <a:noFill/>
            </a:ln>
            <a:effectLst>
              <a:outerShdw dist="35921" dir="2700000" algn="br">
                <a:srgbClr val="000000"/>
              </a:outerShdw>
            </a:effectLst>
          </c:spPr>
          <c:errBars>
            <c:errBarType val="both"/>
            <c:errValType val="cust"/>
            <c:plus>
              <c:numRef>
                <c:f>Words!$G$57</c:f>
                <c:numCache>
                  <c:formatCode>General</c:formatCode>
                  <c:ptCount val="1"/>
                  <c:pt idx="0">
                    <c:v>27.75024750245387</c:v>
                  </c:pt>
                </c:numCache>
              </c:numRef>
            </c:plus>
            <c:minus>
              <c:numRef>
                <c:f>Words!$G$57</c:f>
                <c:numCache>
                  <c:formatCode>General</c:formatCode>
                  <c:ptCount val="1"/>
                  <c:pt idx="0">
                    <c:v>27.75024750245387</c:v>
                  </c:pt>
                </c:numCache>
              </c:numRef>
            </c:minus>
            <c:spPr>
              <a:ln w="3175">
                <a:solidFill>
                  <a:srgbClr val="000000"/>
                </a:solidFill>
                <a:prstDash val="solid"/>
              </a:ln>
            </c:spPr>
          </c:errBars>
          <c:cat>
            <c:strRef>
              <c:f>Words!$E$19</c:f>
              <c:strCache>
                <c:ptCount val="1"/>
                <c:pt idx="0">
                  <c:v>mean of diff scores</c:v>
                </c:pt>
              </c:strCache>
            </c:strRef>
          </c:cat>
          <c:val>
            <c:numRef>
              <c:f>Words!$G$19</c:f>
              <c:numCache>
                <c:formatCode>0.000</c:formatCode>
                <c:ptCount val="1"/>
                <c:pt idx="0">
                  <c:v>21.984375</c:v>
                </c:pt>
              </c:numCache>
            </c:numRef>
          </c:val>
        </c:ser>
        <c:axId val="642272520"/>
        <c:axId val="642276232"/>
      </c:barChart>
      <c:catAx>
        <c:axId val="642272520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808080"/>
            </a:solidFill>
            <a:prstDash val="solid"/>
          </a:ln>
        </c:spPr>
        <c:crossAx val="642276232"/>
        <c:crosses val="autoZero"/>
        <c:auto val="1"/>
        <c:lblAlgn val="ctr"/>
        <c:lblOffset val="100"/>
      </c:catAx>
      <c:valAx>
        <c:axId val="642276232"/>
        <c:scaling>
          <c:orientation val="minMax"/>
        </c:scaling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numFmt formatCode="0.0" sourceLinked="0"/>
        <c:tickLblPos val="nextTo"/>
        <c:spPr>
          <a:ln w="3175">
            <a:solidFill>
              <a:srgbClr val="808080"/>
            </a:solidFill>
            <a:prstDash val="solid"/>
          </a:ln>
        </c:spPr>
        <c:crossAx val="642272520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plotVisOnly val="1"/>
    <c:dispBlanksAs val="gap"/>
  </c:chart>
  <c:spPr>
    <a:solidFill>
      <a:srgbClr val="FFFFFF"/>
    </a:solidFill>
    <a:ln w="3175">
      <a:solidFill>
        <a:srgbClr val="808080"/>
      </a:solidFill>
      <a:prstDash val="solid"/>
    </a:ln>
  </c:spPr>
  <c:printSettings>
    <c:headerFooter/>
    <c:pageMargins b="1.0" l="0.75" r="0.75" t="1.0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style val="20"/>
  <c:chart>
    <c:plotArea>
      <c:layout/>
      <c:barChart>
        <c:barDir val="col"/>
        <c:grouping val="clustered"/>
        <c:ser>
          <c:idx val="0"/>
          <c:order val="0"/>
          <c:spPr>
            <a:gradFill rotWithShape="0">
              <a:gsLst>
                <a:gs pos="0">
                  <a:srgbClr val="FF9A99"/>
                </a:gs>
                <a:gs pos="100000">
                  <a:srgbClr val="D1403C"/>
                </a:gs>
              </a:gsLst>
              <a:lin ang="5400000"/>
            </a:gradFill>
            <a:ln w="25400">
              <a:noFill/>
            </a:ln>
            <a:effectLst>
              <a:outerShdw dist="35921" dir="2700000" algn="br">
                <a:srgbClr val="000000"/>
              </a:outerShdw>
            </a:effectLst>
          </c:spPr>
          <c:cat>
            <c:strRef>
              <c:f>Nonwords!$G$6:$H$6</c:f>
              <c:strCache>
                <c:ptCount val="2"/>
                <c:pt idx="0">
                  <c:v>NWrds-L</c:v>
                </c:pt>
                <c:pt idx="1">
                  <c:v>NWrds-R</c:v>
                </c:pt>
              </c:strCache>
            </c:strRef>
          </c:cat>
          <c:val>
            <c:numRef>
              <c:f>Nonwords!$G$10:$H$10</c:f>
              <c:numCache>
                <c:formatCode>0.00</c:formatCode>
                <c:ptCount val="2"/>
                <c:pt idx="0">
                  <c:v>799.453125</c:v>
                </c:pt>
                <c:pt idx="1">
                  <c:v>812.71875</c:v>
                </c:pt>
              </c:numCache>
            </c:numRef>
          </c:val>
        </c:ser>
        <c:axId val="520742664"/>
        <c:axId val="520746168"/>
      </c:barChart>
      <c:catAx>
        <c:axId val="520742664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808080"/>
            </a:solidFill>
            <a:prstDash val="solid"/>
          </a:ln>
        </c:spPr>
        <c:crossAx val="520746168"/>
        <c:crosses val="autoZero"/>
        <c:auto val="1"/>
        <c:lblAlgn val="ctr"/>
        <c:lblOffset val="100"/>
      </c:catAx>
      <c:valAx>
        <c:axId val="520746168"/>
        <c:scaling>
          <c:orientation val="minMax"/>
        </c:scaling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numFmt formatCode="0.00" sourceLinked="1"/>
        <c:tickLblPos val="nextTo"/>
        <c:spPr>
          <a:ln w="3175">
            <a:solidFill>
              <a:srgbClr val="808080"/>
            </a:solidFill>
            <a:prstDash val="solid"/>
          </a:ln>
        </c:spPr>
        <c:crossAx val="520742664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plotVisOnly val="1"/>
    <c:dispBlanksAs val="gap"/>
  </c:chart>
  <c:spPr>
    <a:solidFill>
      <a:srgbClr val="FFFFFF"/>
    </a:solidFill>
    <a:ln w="3175">
      <a:solidFill>
        <a:srgbClr val="808080"/>
      </a:solidFill>
      <a:prstDash val="solid"/>
    </a:ln>
  </c:spPr>
  <c:printSettings>
    <c:headerFooter/>
    <c:pageMargins b="1.0" l="0.75" r="0.75" t="1.0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style val="18"/>
  <c:chart>
    <c:plotArea>
      <c:layout>
        <c:manualLayout>
          <c:layoutTarget val="inner"/>
          <c:xMode val="edge"/>
          <c:yMode val="edge"/>
          <c:x val="0.325382156177846"/>
          <c:y val="0.0476190476190476"/>
          <c:w val="0.507903025279735"/>
          <c:h val="0.81265875856427"/>
        </c:manualLayout>
      </c:layout>
      <c:barChart>
        <c:barDir val="col"/>
        <c:grouping val="clustered"/>
        <c:ser>
          <c:idx val="0"/>
          <c:order val="0"/>
          <c:spPr>
            <a:gradFill rotWithShape="0">
              <a:gsLst>
                <a:gs pos="0">
                  <a:srgbClr val="9BC1FF"/>
                </a:gs>
                <a:gs pos="100000">
                  <a:srgbClr val="3F80CD"/>
                </a:gs>
              </a:gsLst>
              <a:lin ang="5400000"/>
            </a:gradFill>
            <a:ln w="25400">
              <a:noFill/>
            </a:ln>
            <a:effectLst>
              <a:outerShdw dist="35921" dir="2700000" algn="br">
                <a:srgbClr val="000000"/>
              </a:outerShdw>
            </a:effectLst>
          </c:spPr>
          <c:errBars>
            <c:errBarType val="both"/>
            <c:errValType val="cust"/>
            <c:plus>
              <c:numRef>
                <c:f>Words!$G$57</c:f>
                <c:numCache>
                  <c:formatCode>General</c:formatCode>
                  <c:ptCount val="1"/>
                  <c:pt idx="0">
                    <c:v>27.75024750245387</c:v>
                  </c:pt>
                </c:numCache>
              </c:numRef>
            </c:plus>
            <c:minus>
              <c:numRef>
                <c:f>Words!$G$57</c:f>
                <c:numCache>
                  <c:formatCode>General</c:formatCode>
                  <c:ptCount val="1"/>
                  <c:pt idx="0">
                    <c:v>27.75024750245387</c:v>
                  </c:pt>
                </c:numCache>
              </c:numRef>
            </c:minus>
            <c:spPr>
              <a:ln w="3175">
                <a:solidFill>
                  <a:srgbClr val="000000"/>
                </a:solidFill>
                <a:prstDash val="solid"/>
              </a:ln>
            </c:spPr>
          </c:errBars>
          <c:cat>
            <c:strRef>
              <c:f>Nonwords!$E$19</c:f>
              <c:strCache>
                <c:ptCount val="1"/>
                <c:pt idx="0">
                  <c:v>mean of diff scores</c:v>
                </c:pt>
              </c:strCache>
            </c:strRef>
          </c:cat>
          <c:val>
            <c:numRef>
              <c:f>Nonwords!$G$19</c:f>
              <c:numCache>
                <c:formatCode>0.000</c:formatCode>
                <c:ptCount val="1"/>
                <c:pt idx="0">
                  <c:v>-13.265625</c:v>
                </c:pt>
              </c:numCache>
            </c:numRef>
          </c:val>
        </c:ser>
        <c:axId val="520778376"/>
        <c:axId val="520781784"/>
      </c:barChart>
      <c:catAx>
        <c:axId val="520778376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808080"/>
            </a:solidFill>
            <a:prstDash val="solid"/>
          </a:ln>
        </c:spPr>
        <c:crossAx val="520781784"/>
        <c:crosses val="autoZero"/>
        <c:auto val="1"/>
        <c:lblAlgn val="ctr"/>
        <c:lblOffset val="100"/>
      </c:catAx>
      <c:valAx>
        <c:axId val="520781784"/>
        <c:scaling>
          <c:orientation val="minMax"/>
        </c:scaling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numFmt formatCode="0.0" sourceLinked="0"/>
        <c:tickLblPos val="nextTo"/>
        <c:spPr>
          <a:ln w="3175">
            <a:solidFill>
              <a:srgbClr val="808080"/>
            </a:solidFill>
            <a:prstDash val="solid"/>
          </a:ln>
        </c:spPr>
        <c:crossAx val="520778376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plotVisOnly val="1"/>
    <c:dispBlanksAs val="gap"/>
  </c:chart>
  <c:spPr>
    <a:solidFill>
      <a:srgbClr val="FFFFFF"/>
    </a:solidFill>
    <a:ln w="3175">
      <a:solidFill>
        <a:srgbClr val="808080"/>
      </a:solidFill>
      <a:prstDash val="solid"/>
    </a:ln>
  </c:spPr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Relationship Id="rId2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165100</xdr:colOff>
      <xdr:row>30</xdr:row>
      <xdr:rowOff>38100</xdr:rowOff>
    </xdr:from>
    <xdr:to>
      <xdr:col>7</xdr:col>
      <xdr:colOff>596900</xdr:colOff>
      <xdr:row>51</xdr:row>
      <xdr:rowOff>50800</xdr:rowOff>
    </xdr:to>
    <xdr:graphicFrame macro="">
      <xdr:nvGraphicFramePr>
        <xdr:cNvPr id="2057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698500</xdr:colOff>
      <xdr:row>30</xdr:row>
      <xdr:rowOff>12700</xdr:rowOff>
    </xdr:from>
    <xdr:to>
      <xdr:col>9</xdr:col>
      <xdr:colOff>1346200</xdr:colOff>
      <xdr:row>51</xdr:row>
      <xdr:rowOff>50800</xdr:rowOff>
    </xdr:to>
    <xdr:graphicFrame macro="">
      <xdr:nvGraphicFramePr>
        <xdr:cNvPr id="2058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165100</xdr:colOff>
      <xdr:row>30</xdr:row>
      <xdr:rowOff>38100</xdr:rowOff>
    </xdr:from>
    <xdr:to>
      <xdr:col>7</xdr:col>
      <xdr:colOff>596900</xdr:colOff>
      <xdr:row>51</xdr:row>
      <xdr:rowOff>50800</xdr:rowOff>
    </xdr:to>
    <xdr:graphicFrame macro="">
      <xdr:nvGraphicFramePr>
        <xdr:cNvPr id="2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698500</xdr:colOff>
      <xdr:row>30</xdr:row>
      <xdr:rowOff>12700</xdr:rowOff>
    </xdr:from>
    <xdr:to>
      <xdr:col>9</xdr:col>
      <xdr:colOff>1346200</xdr:colOff>
      <xdr:row>51</xdr:row>
      <xdr:rowOff>50800</xdr:rowOff>
    </xdr:to>
    <xdr:graphicFrame macro="">
      <xdr:nvGraphicFramePr>
        <xdr:cNvPr id="3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J101"/>
  <sheetViews>
    <sheetView tabSelected="1" view="pageLayout" workbookViewId="0">
      <selection activeCell="J27" sqref="J27"/>
    </sheetView>
  </sheetViews>
  <sheetFormatPr baseColWidth="10" defaultRowHeight="13"/>
  <cols>
    <col min="1" max="2" width="5.85546875" customWidth="1"/>
    <col min="3" max="3" width="3.5703125" customWidth="1"/>
    <col min="4" max="4" width="3.42578125" customWidth="1"/>
    <col min="5" max="5" width="13.140625" customWidth="1"/>
    <col min="6" max="6" width="1.42578125" customWidth="1"/>
    <col min="7" max="7" width="8.42578125" customWidth="1"/>
    <col min="8" max="8" width="8.28515625" customWidth="1"/>
    <col min="9" max="9" width="1.7109375" customWidth="1"/>
    <col min="10" max="10" width="16.28515625" customWidth="1"/>
  </cols>
  <sheetData>
    <row r="1" spans="1:10">
      <c r="A1" s="58" t="s">
        <v>12</v>
      </c>
    </row>
    <row r="2" spans="1:10" ht="6" customHeight="1"/>
    <row r="3" spans="1:10">
      <c r="A3" s="59" t="s">
        <v>13</v>
      </c>
    </row>
    <row r="4" spans="1:10">
      <c r="A4" s="59" t="s">
        <v>14</v>
      </c>
    </row>
    <row r="5" spans="1:10" ht="7" customHeight="1"/>
    <row r="6" spans="1:10">
      <c r="A6" s="60" t="s">
        <v>15</v>
      </c>
      <c r="B6" s="60" t="s">
        <v>16</v>
      </c>
      <c r="C6" s="23" t="s">
        <v>2</v>
      </c>
      <c r="D6" s="23" t="s">
        <v>3</v>
      </c>
      <c r="G6" s="3" t="str">
        <f>A6</f>
        <v>Words-L</v>
      </c>
      <c r="H6" s="3" t="str">
        <f>B6</f>
        <v>Words-R</v>
      </c>
      <c r="I6" s="3"/>
    </row>
    <row r="7" spans="1:10" ht="14" thickBot="1">
      <c r="A7" s="57">
        <v>639</v>
      </c>
      <c r="B7" s="57">
        <v>544</v>
      </c>
      <c r="C7" s="53">
        <f>A7-B7</f>
        <v>95</v>
      </c>
      <c r="D7" s="52">
        <f>C7^2</f>
        <v>9025</v>
      </c>
      <c r="E7" s="6" t="s">
        <v>43</v>
      </c>
      <c r="F7" s="6"/>
      <c r="G7" s="16">
        <f>COUNT(A7:A101)</f>
        <v>64</v>
      </c>
      <c r="H7" s="16">
        <f>COUNT(B7:B101)</f>
        <v>64</v>
      </c>
      <c r="I7" s="17"/>
      <c r="J7" s="18" t="s">
        <v>36</v>
      </c>
    </row>
    <row r="8" spans="1:10">
      <c r="A8" s="57">
        <v>583</v>
      </c>
      <c r="B8" s="57">
        <v>544</v>
      </c>
      <c r="C8" s="53">
        <f t="shared" ref="C8:C71" si="0">A8-B8</f>
        <v>39</v>
      </c>
      <c r="D8" s="52">
        <f t="shared" ref="D8:D71" si="1">C8^2</f>
        <v>1521</v>
      </c>
      <c r="E8" s="6" t="s">
        <v>49</v>
      </c>
      <c r="F8" s="6"/>
      <c r="G8" s="24">
        <f>MODE(A7:A101)</f>
        <v>598</v>
      </c>
      <c r="H8" s="25">
        <f>MODE(B7:B101)</f>
        <v>835</v>
      </c>
      <c r="I8" s="26"/>
      <c r="J8" s="18" t="s">
        <v>58</v>
      </c>
    </row>
    <row r="9" spans="1:10">
      <c r="A9" s="57">
        <v>1007</v>
      </c>
      <c r="B9" s="57">
        <v>803</v>
      </c>
      <c r="C9" s="53">
        <f t="shared" si="0"/>
        <v>204</v>
      </c>
      <c r="D9" s="52">
        <f t="shared" si="1"/>
        <v>41616</v>
      </c>
      <c r="E9" s="6" t="s">
        <v>48</v>
      </c>
      <c r="F9" s="6"/>
      <c r="G9" s="27">
        <f>MEDIAN(A7:A101)</f>
        <v>738</v>
      </c>
      <c r="H9" s="28">
        <f>MEDIAN(B7:B101)</f>
        <v>724.5</v>
      </c>
      <c r="I9" s="26"/>
      <c r="J9" s="18" t="s">
        <v>59</v>
      </c>
    </row>
    <row r="10" spans="1:10" ht="14" thickBot="1">
      <c r="A10" s="57">
        <v>930</v>
      </c>
      <c r="B10" s="57">
        <v>885</v>
      </c>
      <c r="C10" s="53">
        <f t="shared" si="0"/>
        <v>45</v>
      </c>
      <c r="D10" s="52">
        <f t="shared" si="1"/>
        <v>2025</v>
      </c>
      <c r="E10" s="6" t="s">
        <v>44</v>
      </c>
      <c r="F10" s="6"/>
      <c r="G10" s="29">
        <f>AVERAGE(A7:A101)</f>
        <v>779.9375</v>
      </c>
      <c r="H10" s="30">
        <f>AVERAGE(B7:B101)</f>
        <v>757.953125</v>
      </c>
      <c r="I10" s="26"/>
      <c r="J10" s="18" t="s">
        <v>4</v>
      </c>
    </row>
    <row r="11" spans="1:10">
      <c r="A11" s="57">
        <v>808</v>
      </c>
      <c r="B11" s="57">
        <v>825</v>
      </c>
      <c r="C11" s="53">
        <f t="shared" si="0"/>
        <v>-17</v>
      </c>
      <c r="D11" s="52">
        <f t="shared" si="1"/>
        <v>289</v>
      </c>
      <c r="E11" s="6" t="s">
        <v>5</v>
      </c>
      <c r="F11" s="6"/>
      <c r="G11" s="31">
        <f>MIN(A7:A101)</f>
        <v>442</v>
      </c>
      <c r="H11" s="31">
        <f>MIN(B7:B101)</f>
        <v>379</v>
      </c>
      <c r="I11" s="26"/>
      <c r="J11" s="18" t="s">
        <v>6</v>
      </c>
    </row>
    <row r="12" spans="1:10" ht="14" thickBot="1">
      <c r="A12" s="57">
        <v>863</v>
      </c>
      <c r="B12" s="57">
        <v>855</v>
      </c>
      <c r="C12" s="53">
        <f t="shared" si="0"/>
        <v>8</v>
      </c>
      <c r="D12" s="52">
        <f t="shared" si="1"/>
        <v>64</v>
      </c>
      <c r="E12" s="6" t="s">
        <v>7</v>
      </c>
      <c r="F12" s="6"/>
      <c r="G12" s="32">
        <f>MAX(A7:A101)</f>
        <v>1329</v>
      </c>
      <c r="H12" s="32">
        <f>MAX(B7:B101)</f>
        <v>1285</v>
      </c>
      <c r="I12" s="26"/>
      <c r="J12" s="18" t="s">
        <v>8</v>
      </c>
    </row>
    <row r="13" spans="1:10">
      <c r="A13" s="57">
        <v>884</v>
      </c>
      <c r="B13" s="57">
        <v>766</v>
      </c>
      <c r="C13" s="53">
        <f t="shared" si="0"/>
        <v>118</v>
      </c>
      <c r="D13" s="52">
        <f t="shared" si="1"/>
        <v>13924</v>
      </c>
      <c r="E13" s="6" t="s">
        <v>9</v>
      </c>
      <c r="F13" s="6"/>
      <c r="G13" s="24">
        <f>G12-G11</f>
        <v>887</v>
      </c>
      <c r="H13" s="25">
        <f>H12-H11</f>
        <v>906</v>
      </c>
      <c r="I13" s="26"/>
      <c r="J13" s="18" t="s">
        <v>31</v>
      </c>
    </row>
    <row r="14" spans="1:10">
      <c r="A14" s="57">
        <v>598</v>
      </c>
      <c r="B14" s="57">
        <v>665</v>
      </c>
      <c r="C14" s="53">
        <f t="shared" si="0"/>
        <v>-67</v>
      </c>
      <c r="D14" s="52">
        <f t="shared" si="1"/>
        <v>4489</v>
      </c>
      <c r="E14" s="6" t="s">
        <v>46</v>
      </c>
      <c r="F14" s="6"/>
      <c r="G14" s="27">
        <f>STDEV(A7:A101)</f>
        <v>191.47513204193433</v>
      </c>
      <c r="H14" s="28">
        <f>STDEV(B7:B101)</f>
        <v>192.29874490403381</v>
      </c>
      <c r="I14" s="26"/>
      <c r="J14" s="18" t="s">
        <v>61</v>
      </c>
    </row>
    <row r="15" spans="1:10">
      <c r="A15" s="57">
        <v>701</v>
      </c>
      <c r="B15" s="57">
        <v>625</v>
      </c>
      <c r="C15" s="53">
        <f t="shared" si="0"/>
        <v>76</v>
      </c>
      <c r="D15" s="52">
        <f t="shared" si="1"/>
        <v>5776</v>
      </c>
      <c r="E15" s="6" t="s">
        <v>47</v>
      </c>
      <c r="F15" s="6"/>
      <c r="G15" s="27">
        <f>VAR(A7:A101)</f>
        <v>36662.726190476191</v>
      </c>
      <c r="H15" s="28">
        <f>VAR(B7:B101)</f>
        <v>36978.807291666664</v>
      </c>
      <c r="I15" s="26"/>
      <c r="J15" s="18" t="s">
        <v>62</v>
      </c>
    </row>
    <row r="16" spans="1:10" ht="14" thickBot="1">
      <c r="A16" s="57">
        <v>1329</v>
      </c>
      <c r="B16" s="57">
        <v>1096</v>
      </c>
      <c r="C16" s="53">
        <f t="shared" si="0"/>
        <v>233</v>
      </c>
      <c r="D16" s="52">
        <f t="shared" si="1"/>
        <v>54289</v>
      </c>
      <c r="E16" s="6" t="s">
        <v>45</v>
      </c>
      <c r="F16" s="6"/>
      <c r="G16" s="29">
        <f>G14/SQRT(G7)</f>
        <v>23.934391505241791</v>
      </c>
      <c r="H16" s="30">
        <f>H14/SQRT(H7)</f>
        <v>24.037343113004226</v>
      </c>
      <c r="I16" s="26"/>
      <c r="J16" s="18" t="s">
        <v>10</v>
      </c>
    </row>
    <row r="17" spans="1:10">
      <c r="A17" s="57">
        <v>703</v>
      </c>
      <c r="B17" s="57">
        <v>633</v>
      </c>
      <c r="C17" s="53">
        <f t="shared" si="0"/>
        <v>70</v>
      </c>
      <c r="D17" s="52">
        <f t="shared" si="1"/>
        <v>4900</v>
      </c>
      <c r="E17" s="6"/>
      <c r="F17" s="6"/>
      <c r="G17" s="26"/>
      <c r="H17" s="26"/>
      <c r="I17" s="26"/>
      <c r="J17" s="18"/>
    </row>
    <row r="18" spans="1:10">
      <c r="A18" s="57">
        <v>657</v>
      </c>
      <c r="B18" s="57">
        <v>679</v>
      </c>
      <c r="C18" s="53">
        <f t="shared" si="0"/>
        <v>-22</v>
      </c>
      <c r="D18" s="52">
        <f t="shared" si="1"/>
        <v>484</v>
      </c>
      <c r="E18" s="33" t="s">
        <v>11</v>
      </c>
      <c r="F18" s="6"/>
      <c r="G18" s="34">
        <f>(SUM(D7:D101)-((SUM(C7:C101)^2)/G7))/(G7-1)</f>
        <v>12829.729910714286</v>
      </c>
      <c r="H18" s="34"/>
      <c r="I18" s="26"/>
      <c r="J18" s="18"/>
    </row>
    <row r="19" spans="1:10">
      <c r="A19" s="57">
        <v>813</v>
      </c>
      <c r="B19" s="57">
        <v>883</v>
      </c>
      <c r="C19" s="53">
        <f t="shared" si="0"/>
        <v>-70</v>
      </c>
      <c r="D19" s="52">
        <f t="shared" si="1"/>
        <v>4900</v>
      </c>
      <c r="E19" s="6" t="s">
        <v>20</v>
      </c>
      <c r="F19" s="6"/>
      <c r="G19" s="42">
        <f>(SUM(C7:C100)/G7)</f>
        <v>21.984375</v>
      </c>
      <c r="H19" s="21" t="s">
        <v>21</v>
      </c>
      <c r="I19" s="26"/>
      <c r="J19" s="18"/>
    </row>
    <row r="20" spans="1:10">
      <c r="A20" s="57">
        <v>1048</v>
      </c>
      <c r="B20" s="57">
        <v>812</v>
      </c>
      <c r="C20" s="53">
        <f t="shared" si="0"/>
        <v>236</v>
      </c>
      <c r="D20" s="52">
        <f t="shared" si="1"/>
        <v>55696</v>
      </c>
      <c r="E20" s="6" t="s">
        <v>22</v>
      </c>
      <c r="F20" s="6"/>
      <c r="G20" s="42">
        <f>SQRT(G18*(1/G7))</f>
        <v>14.158549708741736</v>
      </c>
      <c r="H20" s="21" t="s">
        <v>23</v>
      </c>
      <c r="I20" s="26"/>
      <c r="J20" s="18"/>
    </row>
    <row r="21" spans="1:10">
      <c r="A21" s="57">
        <v>994</v>
      </c>
      <c r="B21" s="57">
        <v>835</v>
      </c>
      <c r="C21" s="53">
        <f t="shared" si="0"/>
        <v>159</v>
      </c>
      <c r="D21" s="52">
        <f t="shared" si="1"/>
        <v>25281</v>
      </c>
      <c r="E21" s="33" t="s">
        <v>54</v>
      </c>
      <c r="F21" s="6"/>
      <c r="G21" s="5">
        <f>G57*2</f>
        <v>55.500495004907748</v>
      </c>
      <c r="H21" s="36" t="s">
        <v>55</v>
      </c>
      <c r="I21" s="34"/>
    </row>
    <row r="22" spans="1:10">
      <c r="A22" s="57">
        <v>718</v>
      </c>
      <c r="B22" s="57">
        <v>753</v>
      </c>
      <c r="C22" s="53">
        <f t="shared" si="0"/>
        <v>-35</v>
      </c>
      <c r="D22" s="52">
        <f t="shared" si="1"/>
        <v>1225</v>
      </c>
      <c r="E22" s="6"/>
      <c r="F22" s="6"/>
      <c r="G22" s="42"/>
      <c r="H22" s="21"/>
      <c r="I22" s="34"/>
    </row>
    <row r="23" spans="1:10">
      <c r="A23" s="57">
        <v>692</v>
      </c>
      <c r="B23" s="57">
        <v>727</v>
      </c>
      <c r="C23" s="53">
        <f t="shared" si="0"/>
        <v>-35</v>
      </c>
      <c r="D23" s="54">
        <f t="shared" si="1"/>
        <v>1225</v>
      </c>
      <c r="E23" s="7" t="s">
        <v>40</v>
      </c>
      <c r="F23" s="9"/>
      <c r="G23" s="38">
        <f>(G26*2)/SQRT(G27)</f>
        <v>0.3912506521851794</v>
      </c>
      <c r="H23" s="37" t="s">
        <v>37</v>
      </c>
      <c r="I23" s="49"/>
      <c r="J23" s="1"/>
    </row>
    <row r="24" spans="1:10">
      <c r="A24" s="57">
        <v>886</v>
      </c>
      <c r="B24" s="57">
        <v>881</v>
      </c>
      <c r="C24" s="53">
        <f t="shared" si="0"/>
        <v>5</v>
      </c>
      <c r="D24" s="54">
        <f t="shared" si="1"/>
        <v>25</v>
      </c>
      <c r="E24" s="8" t="s">
        <v>24</v>
      </c>
      <c r="F24" s="10"/>
      <c r="G24" s="50">
        <f>(G26^2)/((G26^2)+G27)</f>
        <v>3.6858712263392143E-2</v>
      </c>
      <c r="H24" s="40" t="s">
        <v>25</v>
      </c>
      <c r="I24" s="51"/>
      <c r="J24" s="2"/>
    </row>
    <row r="25" spans="1:10">
      <c r="A25" s="57">
        <v>697</v>
      </c>
      <c r="B25" s="57">
        <v>619</v>
      </c>
      <c r="C25" s="53">
        <f t="shared" si="0"/>
        <v>78</v>
      </c>
      <c r="D25" s="52">
        <f t="shared" si="1"/>
        <v>6084</v>
      </c>
      <c r="F25" s="6"/>
      <c r="G25" s="35"/>
      <c r="I25" s="34"/>
    </row>
    <row r="26" spans="1:10">
      <c r="A26" s="57">
        <v>628</v>
      </c>
      <c r="B26" s="57">
        <v>623</v>
      </c>
      <c r="C26" s="53">
        <f t="shared" si="0"/>
        <v>5</v>
      </c>
      <c r="D26" s="54">
        <f t="shared" si="1"/>
        <v>25</v>
      </c>
      <c r="E26" s="7" t="s">
        <v>38</v>
      </c>
      <c r="F26" s="9"/>
      <c r="G26" s="38">
        <f>G19/G20</f>
        <v>1.5527278889607219</v>
      </c>
      <c r="H26" s="37" t="s">
        <v>34</v>
      </c>
      <c r="I26" s="37"/>
      <c r="J26" s="1"/>
    </row>
    <row r="27" spans="1:10">
      <c r="A27" s="57">
        <v>762</v>
      </c>
      <c r="B27" s="57">
        <v>827</v>
      </c>
      <c r="C27" s="53">
        <f t="shared" si="0"/>
        <v>-65</v>
      </c>
      <c r="D27" s="54">
        <f t="shared" si="1"/>
        <v>4225</v>
      </c>
      <c r="E27" s="12" t="s">
        <v>39</v>
      </c>
      <c r="F27" s="13"/>
      <c r="G27" s="45">
        <f>G7-1</f>
        <v>63</v>
      </c>
      <c r="H27" s="39" t="s">
        <v>26</v>
      </c>
      <c r="I27" s="39"/>
      <c r="J27" s="14"/>
    </row>
    <row r="28" spans="1:10">
      <c r="A28" s="57">
        <v>645</v>
      </c>
      <c r="B28" s="57">
        <v>658</v>
      </c>
      <c r="C28" s="53">
        <f t="shared" si="0"/>
        <v>-13</v>
      </c>
      <c r="D28" s="54">
        <f t="shared" si="1"/>
        <v>169</v>
      </c>
      <c r="E28" s="12" t="s">
        <v>42</v>
      </c>
      <c r="F28" s="13"/>
      <c r="G28" s="15">
        <f>TDIST(ABS(G26),G27,1)</f>
        <v>6.2748837510360755E-2</v>
      </c>
      <c r="H28" s="39" t="s">
        <v>35</v>
      </c>
      <c r="I28" s="19"/>
      <c r="J28" s="14"/>
    </row>
    <row r="29" spans="1:10">
      <c r="A29" s="57">
        <v>680</v>
      </c>
      <c r="B29" s="57">
        <v>722</v>
      </c>
      <c r="C29" s="53">
        <f t="shared" si="0"/>
        <v>-42</v>
      </c>
      <c r="D29" s="54">
        <f t="shared" si="1"/>
        <v>1764</v>
      </c>
      <c r="E29" s="8" t="s">
        <v>41</v>
      </c>
      <c r="F29" s="10"/>
      <c r="G29" s="11">
        <f>TDIST(ABS(G26),G27,2)</f>
        <v>0.12549767502072151</v>
      </c>
      <c r="H29" s="40" t="s">
        <v>35</v>
      </c>
      <c r="I29" s="20"/>
      <c r="J29" s="2"/>
    </row>
    <row r="30" spans="1:10">
      <c r="A30" s="57">
        <v>575</v>
      </c>
      <c r="B30" s="57">
        <v>635</v>
      </c>
      <c r="C30" s="53">
        <f t="shared" si="0"/>
        <v>-60</v>
      </c>
      <c r="D30" s="52">
        <f t="shared" si="1"/>
        <v>3600</v>
      </c>
      <c r="E30" s="13"/>
      <c r="F30" s="13"/>
      <c r="G30" s="43"/>
      <c r="H30" s="39"/>
      <c r="I30" s="39"/>
      <c r="J30" s="44"/>
    </row>
    <row r="31" spans="1:10">
      <c r="A31" s="57">
        <v>691</v>
      </c>
      <c r="B31" s="57">
        <v>651</v>
      </c>
      <c r="C31" s="53">
        <f t="shared" si="0"/>
        <v>40</v>
      </c>
      <c r="D31" s="52">
        <f t="shared" si="1"/>
        <v>1600</v>
      </c>
      <c r="E31" s="13"/>
      <c r="F31" s="13"/>
      <c r="G31" s="15"/>
      <c r="H31" s="39"/>
      <c r="I31" s="39"/>
      <c r="J31" s="44"/>
    </row>
    <row r="32" spans="1:10">
      <c r="A32" s="57">
        <v>934</v>
      </c>
      <c r="B32" s="57">
        <v>835</v>
      </c>
      <c r="C32" s="53">
        <f t="shared" si="0"/>
        <v>99</v>
      </c>
      <c r="D32" s="52">
        <f t="shared" si="1"/>
        <v>9801</v>
      </c>
      <c r="E32" s="13"/>
      <c r="F32" s="13"/>
      <c r="G32" s="15"/>
      <c r="H32" s="39"/>
      <c r="I32" s="39"/>
      <c r="J32" s="44"/>
    </row>
    <row r="33" spans="1:9">
      <c r="A33" s="57">
        <v>738</v>
      </c>
      <c r="B33" s="57">
        <v>770</v>
      </c>
      <c r="C33" s="53">
        <f t="shared" si="0"/>
        <v>-32</v>
      </c>
      <c r="D33" s="52">
        <f t="shared" si="1"/>
        <v>1024</v>
      </c>
      <c r="E33" s="6"/>
      <c r="F33" s="6"/>
      <c r="G33" s="34"/>
      <c r="H33" s="34"/>
      <c r="I33" s="34"/>
    </row>
    <row r="34" spans="1:9">
      <c r="A34" s="57">
        <v>984</v>
      </c>
      <c r="B34" s="57">
        <v>863</v>
      </c>
      <c r="C34" s="53">
        <f t="shared" si="0"/>
        <v>121</v>
      </c>
      <c r="D34" s="52">
        <f t="shared" si="1"/>
        <v>14641</v>
      </c>
      <c r="E34" s="33"/>
      <c r="H34" s="34"/>
      <c r="I34" s="34"/>
    </row>
    <row r="35" spans="1:9">
      <c r="A35" s="57">
        <v>738</v>
      </c>
      <c r="B35" s="57">
        <v>674</v>
      </c>
      <c r="C35" s="53">
        <f t="shared" si="0"/>
        <v>64</v>
      </c>
      <c r="D35" s="52">
        <f t="shared" si="1"/>
        <v>4096</v>
      </c>
      <c r="H35" s="34"/>
      <c r="I35" s="34"/>
    </row>
    <row r="36" spans="1:9">
      <c r="A36" s="57">
        <v>726</v>
      </c>
      <c r="B36" s="57">
        <v>950</v>
      </c>
      <c r="C36" s="53">
        <f t="shared" si="0"/>
        <v>-224</v>
      </c>
      <c r="D36" s="52">
        <f t="shared" si="1"/>
        <v>50176</v>
      </c>
      <c r="H36" s="34"/>
      <c r="I36" s="34"/>
    </row>
    <row r="37" spans="1:9">
      <c r="A37" s="57">
        <v>566</v>
      </c>
      <c r="B37" s="57">
        <v>498</v>
      </c>
      <c r="C37" s="53">
        <f t="shared" si="0"/>
        <v>68</v>
      </c>
      <c r="D37" s="52">
        <f t="shared" si="1"/>
        <v>4624</v>
      </c>
      <c r="H37" s="34"/>
      <c r="I37" s="34"/>
    </row>
    <row r="38" spans="1:9">
      <c r="A38" s="57">
        <v>868</v>
      </c>
      <c r="B38" s="57">
        <v>828</v>
      </c>
      <c r="C38" s="53">
        <f t="shared" si="0"/>
        <v>40</v>
      </c>
      <c r="D38" s="52">
        <f t="shared" si="1"/>
        <v>1600</v>
      </c>
      <c r="E38" s="4"/>
      <c r="F38" s="4"/>
    </row>
    <row r="39" spans="1:9">
      <c r="A39" s="57">
        <v>734</v>
      </c>
      <c r="B39" s="57">
        <v>672</v>
      </c>
      <c r="C39" s="53">
        <f t="shared" si="0"/>
        <v>62</v>
      </c>
      <c r="D39" s="52">
        <f t="shared" si="1"/>
        <v>3844</v>
      </c>
    </row>
    <row r="40" spans="1:9">
      <c r="A40" s="57">
        <v>1288</v>
      </c>
      <c r="B40" s="57">
        <v>1065</v>
      </c>
      <c r="C40" s="53">
        <f t="shared" si="0"/>
        <v>223</v>
      </c>
      <c r="D40" s="52">
        <f t="shared" si="1"/>
        <v>49729</v>
      </c>
    </row>
    <row r="41" spans="1:9">
      <c r="A41" s="57">
        <v>678</v>
      </c>
      <c r="B41" s="57">
        <v>637</v>
      </c>
      <c r="C41" s="53">
        <f t="shared" si="0"/>
        <v>41</v>
      </c>
      <c r="D41" s="52">
        <f t="shared" si="1"/>
        <v>1681</v>
      </c>
    </row>
    <row r="42" spans="1:9">
      <c r="A42" s="57">
        <v>623</v>
      </c>
      <c r="B42" s="57">
        <v>439</v>
      </c>
      <c r="C42" s="53">
        <f t="shared" si="0"/>
        <v>184</v>
      </c>
      <c r="D42" s="52">
        <f t="shared" si="1"/>
        <v>33856</v>
      </c>
    </row>
    <row r="43" spans="1:9">
      <c r="A43" s="57">
        <v>775</v>
      </c>
      <c r="B43" s="57">
        <v>891</v>
      </c>
      <c r="C43" s="53">
        <f t="shared" si="0"/>
        <v>-116</v>
      </c>
      <c r="D43" s="52">
        <f t="shared" si="1"/>
        <v>13456</v>
      </c>
    </row>
    <row r="44" spans="1:9">
      <c r="A44" s="57">
        <v>486</v>
      </c>
      <c r="B44" s="57">
        <v>512</v>
      </c>
      <c r="C44" s="53">
        <f t="shared" si="0"/>
        <v>-26</v>
      </c>
      <c r="D44" s="52">
        <f t="shared" si="1"/>
        <v>676</v>
      </c>
    </row>
    <row r="45" spans="1:9">
      <c r="A45" s="57">
        <v>593</v>
      </c>
      <c r="B45" s="57">
        <v>534</v>
      </c>
      <c r="C45" s="53">
        <f t="shared" si="0"/>
        <v>59</v>
      </c>
      <c r="D45" s="52">
        <f t="shared" si="1"/>
        <v>3481</v>
      </c>
    </row>
    <row r="46" spans="1:9">
      <c r="A46" s="57">
        <v>1040</v>
      </c>
      <c r="B46" s="57">
        <v>868</v>
      </c>
      <c r="C46" s="53">
        <f t="shared" si="0"/>
        <v>172</v>
      </c>
      <c r="D46" s="52">
        <f t="shared" si="1"/>
        <v>29584</v>
      </c>
    </row>
    <row r="47" spans="1:9">
      <c r="A47" s="57">
        <v>943</v>
      </c>
      <c r="B47" s="57">
        <v>1023</v>
      </c>
      <c r="C47" s="53">
        <f t="shared" si="0"/>
        <v>-80</v>
      </c>
      <c r="D47" s="52">
        <f t="shared" si="1"/>
        <v>6400</v>
      </c>
    </row>
    <row r="48" spans="1:9">
      <c r="A48" s="57">
        <v>442</v>
      </c>
      <c r="B48" s="57">
        <v>379</v>
      </c>
      <c r="C48" s="53">
        <f t="shared" si="0"/>
        <v>63</v>
      </c>
      <c r="D48" s="52">
        <f t="shared" si="1"/>
        <v>3969</v>
      </c>
    </row>
    <row r="49" spans="1:10">
      <c r="A49" s="57">
        <v>472</v>
      </c>
      <c r="B49" s="57">
        <v>562</v>
      </c>
      <c r="C49" s="53">
        <f t="shared" si="0"/>
        <v>-90</v>
      </c>
      <c r="D49" s="52">
        <f t="shared" si="1"/>
        <v>8100</v>
      </c>
    </row>
    <row r="50" spans="1:10">
      <c r="A50" s="57">
        <v>442</v>
      </c>
      <c r="B50" s="57">
        <v>379</v>
      </c>
      <c r="C50" s="53">
        <f t="shared" si="0"/>
        <v>63</v>
      </c>
      <c r="D50" s="52">
        <f t="shared" si="1"/>
        <v>3969</v>
      </c>
    </row>
    <row r="51" spans="1:10">
      <c r="A51" s="57">
        <v>1064</v>
      </c>
      <c r="B51" s="57">
        <v>1106</v>
      </c>
      <c r="C51" s="53">
        <f t="shared" si="0"/>
        <v>-42</v>
      </c>
      <c r="D51" s="52">
        <f t="shared" si="1"/>
        <v>1764</v>
      </c>
    </row>
    <row r="52" spans="1:10">
      <c r="A52" s="57">
        <v>723</v>
      </c>
      <c r="B52" s="57">
        <v>585</v>
      </c>
      <c r="C52" s="53">
        <f t="shared" si="0"/>
        <v>138</v>
      </c>
      <c r="D52" s="52">
        <f t="shared" si="1"/>
        <v>19044</v>
      </c>
    </row>
    <row r="53" spans="1:10">
      <c r="A53" s="57">
        <v>1190</v>
      </c>
      <c r="B53" s="57">
        <v>1285</v>
      </c>
      <c r="C53" s="53">
        <f t="shared" si="0"/>
        <v>-95</v>
      </c>
      <c r="D53" s="52">
        <f t="shared" si="1"/>
        <v>9025</v>
      </c>
      <c r="E53" s="41"/>
    </row>
    <row r="54" spans="1:10">
      <c r="A54" s="57">
        <v>784</v>
      </c>
      <c r="B54" s="57">
        <v>1030</v>
      </c>
      <c r="C54" s="55">
        <f t="shared" si="0"/>
        <v>-246</v>
      </c>
      <c r="D54" s="56">
        <f t="shared" si="1"/>
        <v>60516</v>
      </c>
    </row>
    <row r="55" spans="1:10">
      <c r="A55" s="57">
        <v>776</v>
      </c>
      <c r="B55" s="57">
        <v>683</v>
      </c>
      <c r="C55" s="53">
        <f t="shared" si="0"/>
        <v>93</v>
      </c>
      <c r="D55" s="52">
        <f t="shared" si="1"/>
        <v>8649</v>
      </c>
      <c r="G55" t="s">
        <v>51</v>
      </c>
    </row>
    <row r="56" spans="1:10">
      <c r="A56" s="57">
        <v>783</v>
      </c>
      <c r="B56" s="57">
        <v>632</v>
      </c>
      <c r="C56" s="53">
        <f t="shared" si="0"/>
        <v>151</v>
      </c>
      <c r="D56" s="52">
        <f t="shared" si="1"/>
        <v>22801</v>
      </c>
    </row>
    <row r="57" spans="1:10">
      <c r="A57" s="57">
        <v>746</v>
      </c>
      <c r="B57" s="57">
        <v>625</v>
      </c>
      <c r="C57" s="53">
        <f t="shared" si="0"/>
        <v>121</v>
      </c>
      <c r="D57" s="52">
        <f t="shared" si="1"/>
        <v>14641</v>
      </c>
      <c r="E57" s="6" t="s">
        <v>52</v>
      </c>
      <c r="F57" s="6"/>
      <c r="G57" s="26">
        <f>CONFIDENCE(0.05,SQRT(G18),G7)</f>
        <v>27.750247502453874</v>
      </c>
      <c r="H57" s="18" t="s">
        <v>53</v>
      </c>
      <c r="I57" s="26"/>
    </row>
    <row r="58" spans="1:10">
      <c r="A58" s="57">
        <v>804</v>
      </c>
      <c r="B58" s="57">
        <v>719</v>
      </c>
      <c r="C58" s="53">
        <f t="shared" si="0"/>
        <v>85</v>
      </c>
      <c r="D58" s="52">
        <f t="shared" si="1"/>
        <v>7225</v>
      </c>
    </row>
    <row r="59" spans="1:10">
      <c r="A59" s="57">
        <v>938</v>
      </c>
      <c r="B59" s="57">
        <v>1028</v>
      </c>
      <c r="C59" s="53">
        <f t="shared" si="0"/>
        <v>-90</v>
      </c>
      <c r="D59" s="52">
        <f t="shared" si="1"/>
        <v>8100</v>
      </c>
      <c r="E59" s="9" t="s">
        <v>27</v>
      </c>
      <c r="F59" s="9"/>
      <c r="G59" s="46">
        <f>TINV(G61,8)</f>
        <v>1.7107260840912177</v>
      </c>
      <c r="H59" s="37" t="s">
        <v>1</v>
      </c>
      <c r="I59" s="37"/>
      <c r="J59" s="1"/>
    </row>
    <row r="60" spans="1:10">
      <c r="A60" s="57">
        <v>699</v>
      </c>
      <c r="B60" s="57">
        <v>835</v>
      </c>
      <c r="C60" s="53">
        <f t="shared" si="0"/>
        <v>-136</v>
      </c>
      <c r="D60" s="52">
        <f t="shared" si="1"/>
        <v>18496</v>
      </c>
      <c r="E60" s="13" t="s">
        <v>28</v>
      </c>
      <c r="F60" s="13"/>
      <c r="G60" s="47">
        <f>TTEST(A7:A101,B7:B101,1,1)</f>
        <v>6.2748837510360755E-2</v>
      </c>
      <c r="H60" s="19" t="s">
        <v>29</v>
      </c>
      <c r="I60" s="19"/>
      <c r="J60" s="14"/>
    </row>
    <row r="61" spans="1:10">
      <c r="A61" s="57">
        <v>603</v>
      </c>
      <c r="B61" s="57">
        <v>513</v>
      </c>
      <c r="C61" s="53">
        <f t="shared" si="0"/>
        <v>90</v>
      </c>
      <c r="D61" s="52">
        <f t="shared" si="1"/>
        <v>8100</v>
      </c>
      <c r="E61" s="10" t="s">
        <v>30</v>
      </c>
      <c r="F61" s="10"/>
      <c r="G61" s="48">
        <f>TTEST(A7:A101,B7:B101,2,1)</f>
        <v>0.12549767502072151</v>
      </c>
      <c r="H61" s="20" t="s">
        <v>29</v>
      </c>
      <c r="I61" s="20"/>
      <c r="J61" s="2"/>
    </row>
    <row r="62" spans="1:10">
      <c r="A62" s="57">
        <v>598</v>
      </c>
      <c r="B62" s="57">
        <v>531</v>
      </c>
      <c r="C62" s="53">
        <f t="shared" si="0"/>
        <v>67</v>
      </c>
      <c r="D62" s="52">
        <f t="shared" si="1"/>
        <v>4489</v>
      </c>
    </row>
    <row r="63" spans="1:10">
      <c r="A63" s="57">
        <v>806</v>
      </c>
      <c r="B63" s="57">
        <v>1086</v>
      </c>
      <c r="C63" s="53">
        <f t="shared" si="0"/>
        <v>-280</v>
      </c>
      <c r="D63" s="52">
        <f t="shared" si="1"/>
        <v>78400</v>
      </c>
    </row>
    <row r="64" spans="1:10">
      <c r="A64" s="57">
        <v>780</v>
      </c>
      <c r="B64" s="57">
        <v>884</v>
      </c>
      <c r="C64" s="53">
        <f t="shared" si="0"/>
        <v>-104</v>
      </c>
      <c r="D64" s="52">
        <f t="shared" si="1"/>
        <v>10816</v>
      </c>
    </row>
    <row r="65" spans="1:4">
      <c r="A65" s="57">
        <v>636</v>
      </c>
      <c r="B65" s="57">
        <v>715</v>
      </c>
      <c r="C65" s="53">
        <f t="shared" si="0"/>
        <v>-79</v>
      </c>
      <c r="D65" s="52">
        <f t="shared" si="1"/>
        <v>6241</v>
      </c>
    </row>
    <row r="66" spans="1:4">
      <c r="A66" s="57">
        <v>706</v>
      </c>
      <c r="B66" s="57">
        <v>666</v>
      </c>
      <c r="C66" s="53">
        <f t="shared" si="0"/>
        <v>40</v>
      </c>
      <c r="D66" s="52">
        <f t="shared" si="1"/>
        <v>1600</v>
      </c>
    </row>
    <row r="67" spans="1:4">
      <c r="A67" s="57">
        <v>901</v>
      </c>
      <c r="B67" s="57">
        <v>1048</v>
      </c>
      <c r="C67" s="53">
        <f t="shared" si="0"/>
        <v>-147</v>
      </c>
      <c r="D67" s="52">
        <f t="shared" si="1"/>
        <v>21609</v>
      </c>
    </row>
    <row r="68" spans="1:4">
      <c r="A68" s="57">
        <v>1039</v>
      </c>
      <c r="B68" s="57">
        <v>1002</v>
      </c>
      <c r="C68" s="53">
        <f t="shared" si="0"/>
        <v>37</v>
      </c>
      <c r="D68" s="52">
        <f t="shared" si="1"/>
        <v>1369</v>
      </c>
    </row>
    <row r="69" spans="1:4">
      <c r="A69" s="57">
        <v>632</v>
      </c>
      <c r="B69" s="57">
        <v>708</v>
      </c>
      <c r="C69" s="53">
        <f t="shared" si="0"/>
        <v>-76</v>
      </c>
      <c r="D69" s="52">
        <f t="shared" si="1"/>
        <v>5776</v>
      </c>
    </row>
    <row r="70" spans="1:4">
      <c r="A70" s="57">
        <v>1107</v>
      </c>
      <c r="B70" s="57">
        <v>903</v>
      </c>
      <c r="C70" s="53">
        <f t="shared" si="0"/>
        <v>204</v>
      </c>
      <c r="D70" s="52">
        <f t="shared" si="1"/>
        <v>41616</v>
      </c>
    </row>
    <row r="71" spans="1:4">
      <c r="A71" s="22"/>
      <c r="B71" s="22"/>
      <c r="C71" s="53">
        <f t="shared" si="0"/>
        <v>0</v>
      </c>
      <c r="D71" s="52">
        <f t="shared" si="1"/>
        <v>0</v>
      </c>
    </row>
    <row r="72" spans="1:4">
      <c r="A72" s="22"/>
      <c r="B72" s="22"/>
      <c r="C72" s="53">
        <f t="shared" ref="C72:C101" si="2">A72-B72</f>
        <v>0</v>
      </c>
      <c r="D72" s="52">
        <f t="shared" ref="D72:D101" si="3">C72^2</f>
        <v>0</v>
      </c>
    </row>
    <row r="73" spans="1:4">
      <c r="A73" s="22"/>
      <c r="B73" s="22"/>
      <c r="C73" s="53">
        <f t="shared" si="2"/>
        <v>0</v>
      </c>
      <c r="D73" s="52">
        <f t="shared" si="3"/>
        <v>0</v>
      </c>
    </row>
    <row r="74" spans="1:4">
      <c r="A74" s="22"/>
      <c r="B74" s="22"/>
      <c r="C74" s="53">
        <f t="shared" si="2"/>
        <v>0</v>
      </c>
      <c r="D74" s="52">
        <f t="shared" si="3"/>
        <v>0</v>
      </c>
    </row>
    <row r="75" spans="1:4">
      <c r="A75" s="22"/>
      <c r="B75" s="22"/>
      <c r="C75" s="53">
        <f t="shared" si="2"/>
        <v>0</v>
      </c>
      <c r="D75" s="52">
        <f t="shared" si="3"/>
        <v>0</v>
      </c>
    </row>
    <row r="76" spans="1:4">
      <c r="A76" s="22"/>
      <c r="B76" s="22"/>
      <c r="C76" s="53">
        <f t="shared" si="2"/>
        <v>0</v>
      </c>
      <c r="D76" s="52">
        <f t="shared" si="3"/>
        <v>0</v>
      </c>
    </row>
    <row r="77" spans="1:4">
      <c r="A77" s="22"/>
      <c r="B77" s="22"/>
      <c r="C77" s="53">
        <f t="shared" si="2"/>
        <v>0</v>
      </c>
      <c r="D77" s="52">
        <f t="shared" si="3"/>
        <v>0</v>
      </c>
    </row>
    <row r="78" spans="1:4">
      <c r="A78" s="22"/>
      <c r="B78" s="22"/>
      <c r="C78" s="53">
        <f t="shared" si="2"/>
        <v>0</v>
      </c>
      <c r="D78" s="52">
        <f t="shared" si="3"/>
        <v>0</v>
      </c>
    </row>
    <row r="79" spans="1:4">
      <c r="A79" s="22"/>
      <c r="B79" s="22"/>
      <c r="C79" s="53">
        <f t="shared" si="2"/>
        <v>0</v>
      </c>
      <c r="D79" s="52">
        <f t="shared" si="3"/>
        <v>0</v>
      </c>
    </row>
    <row r="80" spans="1:4">
      <c r="A80" s="22"/>
      <c r="B80" s="22"/>
      <c r="C80" s="53">
        <f t="shared" si="2"/>
        <v>0</v>
      </c>
      <c r="D80" s="52">
        <f t="shared" si="3"/>
        <v>0</v>
      </c>
    </row>
    <row r="81" spans="1:4">
      <c r="A81" s="22"/>
      <c r="B81" s="22"/>
      <c r="C81" s="53">
        <f t="shared" si="2"/>
        <v>0</v>
      </c>
      <c r="D81" s="52">
        <f t="shared" si="3"/>
        <v>0</v>
      </c>
    </row>
    <row r="82" spans="1:4">
      <c r="A82" s="22"/>
      <c r="B82" s="22"/>
      <c r="C82" s="53">
        <f t="shared" si="2"/>
        <v>0</v>
      </c>
      <c r="D82" s="52">
        <f t="shared" si="3"/>
        <v>0</v>
      </c>
    </row>
    <row r="83" spans="1:4">
      <c r="A83" s="22"/>
      <c r="B83" s="22"/>
      <c r="C83" s="53">
        <f t="shared" si="2"/>
        <v>0</v>
      </c>
      <c r="D83" s="52">
        <f t="shared" si="3"/>
        <v>0</v>
      </c>
    </row>
    <row r="84" spans="1:4">
      <c r="A84" s="22"/>
      <c r="B84" s="22"/>
      <c r="C84" s="53">
        <f t="shared" si="2"/>
        <v>0</v>
      </c>
      <c r="D84" s="52">
        <f t="shared" si="3"/>
        <v>0</v>
      </c>
    </row>
    <row r="85" spans="1:4">
      <c r="A85" s="22"/>
      <c r="B85" s="22"/>
      <c r="C85" s="53">
        <f t="shared" si="2"/>
        <v>0</v>
      </c>
      <c r="D85" s="52">
        <f t="shared" si="3"/>
        <v>0</v>
      </c>
    </row>
    <row r="86" spans="1:4">
      <c r="A86" s="22"/>
      <c r="B86" s="22"/>
      <c r="C86" s="53">
        <f t="shared" si="2"/>
        <v>0</v>
      </c>
      <c r="D86" s="52">
        <f t="shared" si="3"/>
        <v>0</v>
      </c>
    </row>
    <row r="87" spans="1:4">
      <c r="A87" s="22"/>
      <c r="B87" s="22"/>
      <c r="C87" s="53">
        <f t="shared" si="2"/>
        <v>0</v>
      </c>
      <c r="D87" s="52">
        <f t="shared" si="3"/>
        <v>0</v>
      </c>
    </row>
    <row r="88" spans="1:4">
      <c r="A88" s="22"/>
      <c r="B88" s="22"/>
      <c r="C88" s="53">
        <f t="shared" si="2"/>
        <v>0</v>
      </c>
      <c r="D88" s="52">
        <f t="shared" si="3"/>
        <v>0</v>
      </c>
    </row>
    <row r="89" spans="1:4">
      <c r="A89" s="22"/>
      <c r="B89" s="22"/>
      <c r="C89" s="53">
        <f t="shared" si="2"/>
        <v>0</v>
      </c>
      <c r="D89" s="52">
        <f t="shared" si="3"/>
        <v>0</v>
      </c>
    </row>
    <row r="90" spans="1:4">
      <c r="A90" s="22"/>
      <c r="B90" s="22"/>
      <c r="C90" s="53">
        <f t="shared" si="2"/>
        <v>0</v>
      </c>
      <c r="D90" s="52">
        <f t="shared" si="3"/>
        <v>0</v>
      </c>
    </row>
    <row r="91" spans="1:4">
      <c r="A91" s="22"/>
      <c r="B91" s="22"/>
      <c r="C91" s="53">
        <f t="shared" si="2"/>
        <v>0</v>
      </c>
      <c r="D91" s="52">
        <f t="shared" si="3"/>
        <v>0</v>
      </c>
    </row>
    <row r="92" spans="1:4">
      <c r="A92" s="22"/>
      <c r="B92" s="22"/>
      <c r="C92" s="53">
        <f t="shared" si="2"/>
        <v>0</v>
      </c>
      <c r="D92" s="52">
        <f t="shared" si="3"/>
        <v>0</v>
      </c>
    </row>
    <row r="93" spans="1:4">
      <c r="A93" s="22"/>
      <c r="B93" s="22"/>
      <c r="C93" s="53">
        <f t="shared" si="2"/>
        <v>0</v>
      </c>
      <c r="D93" s="52">
        <f t="shared" si="3"/>
        <v>0</v>
      </c>
    </row>
    <row r="94" spans="1:4">
      <c r="A94" s="22"/>
      <c r="B94" s="22"/>
      <c r="C94" s="53">
        <f t="shared" si="2"/>
        <v>0</v>
      </c>
      <c r="D94" s="52">
        <f t="shared" si="3"/>
        <v>0</v>
      </c>
    </row>
    <row r="95" spans="1:4">
      <c r="A95" s="22"/>
      <c r="B95" s="22"/>
      <c r="C95" s="53">
        <f t="shared" si="2"/>
        <v>0</v>
      </c>
      <c r="D95" s="52">
        <f t="shared" si="3"/>
        <v>0</v>
      </c>
    </row>
    <row r="96" spans="1:4">
      <c r="A96" s="22"/>
      <c r="B96" s="22"/>
      <c r="C96" s="53">
        <f t="shared" si="2"/>
        <v>0</v>
      </c>
      <c r="D96" s="52">
        <f t="shared" si="3"/>
        <v>0</v>
      </c>
    </row>
    <row r="97" spans="1:4">
      <c r="A97" s="22"/>
      <c r="B97" s="22"/>
      <c r="C97" s="53">
        <f t="shared" si="2"/>
        <v>0</v>
      </c>
      <c r="D97" s="52">
        <f t="shared" si="3"/>
        <v>0</v>
      </c>
    </row>
    <row r="98" spans="1:4">
      <c r="A98" s="22"/>
      <c r="B98" s="22"/>
      <c r="C98" s="53">
        <f t="shared" si="2"/>
        <v>0</v>
      </c>
      <c r="D98" s="52">
        <f t="shared" si="3"/>
        <v>0</v>
      </c>
    </row>
    <row r="99" spans="1:4">
      <c r="A99" s="22"/>
      <c r="B99" s="22"/>
      <c r="C99" s="53">
        <f t="shared" si="2"/>
        <v>0</v>
      </c>
      <c r="D99" s="52">
        <f t="shared" si="3"/>
        <v>0</v>
      </c>
    </row>
    <row r="100" spans="1:4">
      <c r="A100" s="22"/>
      <c r="B100" s="22"/>
      <c r="C100" s="53">
        <f t="shared" si="2"/>
        <v>0</v>
      </c>
      <c r="D100" s="52">
        <f t="shared" si="3"/>
        <v>0</v>
      </c>
    </row>
    <row r="101" spans="1:4">
      <c r="A101" s="22"/>
      <c r="B101" s="22"/>
      <c r="C101" s="53">
        <f t="shared" si="2"/>
        <v>0</v>
      </c>
      <c r="D101" s="52">
        <f t="shared" si="3"/>
        <v>0</v>
      </c>
    </row>
  </sheetData>
  <phoneticPr fontId="5" type="noConversion"/>
  <pageMargins left="0.75" right="0.75" top="0.75" bottom="0.75" header="0.5" footer="0.5"/>
  <pageSetup orientation="portrait" horizontalDpi="4294967292" verticalDpi="4294967292"/>
  <headerFooter>
    <oddFooter>&amp;C&amp;"Arial Narrow,Italic"prepared by T. Ludwig, Hope College</oddFooter>
  </headerFooter>
  <ignoredErrors>
    <ignoredError sqref="C12:C15 C16:C101 H7:H15 G7 G9:G15" emptyCellReference="1"/>
    <ignoredError sqref="G8" evalError="1" emptyCellReference="1"/>
  </ignoredErrors>
  <drawing r:id="rId1"/>
  <extLst>
    <ext xmlns:mx="http://schemas.microsoft.com/office/mac/excel/2008/main" uri="http://schemas.microsoft.com/office/mac/excel/2008/main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J101"/>
  <sheetViews>
    <sheetView view="pageLayout" workbookViewId="0">
      <selection activeCell="A2" sqref="A2"/>
    </sheetView>
  </sheetViews>
  <sheetFormatPr baseColWidth="10" defaultRowHeight="13"/>
  <cols>
    <col min="1" max="2" width="5.85546875" customWidth="1"/>
    <col min="3" max="3" width="3.5703125" customWidth="1"/>
    <col min="4" max="4" width="3.42578125" customWidth="1"/>
    <col min="5" max="5" width="13.140625" customWidth="1"/>
    <col min="6" max="6" width="1.42578125" customWidth="1"/>
    <col min="7" max="7" width="8.42578125" customWidth="1"/>
    <col min="8" max="8" width="8.28515625" customWidth="1"/>
    <col min="9" max="9" width="1.7109375" customWidth="1"/>
    <col min="10" max="10" width="16.28515625" customWidth="1"/>
  </cols>
  <sheetData>
    <row r="1" spans="1:10">
      <c r="A1" s="58" t="s">
        <v>19</v>
      </c>
    </row>
    <row r="2" spans="1:10" ht="6" customHeight="1"/>
    <row r="3" spans="1:10">
      <c r="A3" s="59" t="s">
        <v>13</v>
      </c>
    </row>
    <row r="4" spans="1:10">
      <c r="A4" s="59" t="s">
        <v>14</v>
      </c>
    </row>
    <row r="5" spans="1:10" ht="7" customHeight="1"/>
    <row r="6" spans="1:10">
      <c r="A6" s="60" t="s">
        <v>17</v>
      </c>
      <c r="B6" s="60" t="s">
        <v>18</v>
      </c>
      <c r="C6" s="23" t="s">
        <v>2</v>
      </c>
      <c r="D6" s="23" t="s">
        <v>3</v>
      </c>
      <c r="G6" s="3" t="str">
        <f>A6</f>
        <v>NWrds-L</v>
      </c>
      <c r="H6" s="3" t="str">
        <f>B6</f>
        <v>NWrds-R</v>
      </c>
      <c r="I6" s="3"/>
    </row>
    <row r="7" spans="1:10" ht="14" thickBot="1">
      <c r="A7" s="57">
        <v>482</v>
      </c>
      <c r="B7" s="57">
        <v>625</v>
      </c>
      <c r="C7" s="53">
        <f>A7-B7</f>
        <v>-143</v>
      </c>
      <c r="D7" s="52">
        <f>C7^2</f>
        <v>20449</v>
      </c>
      <c r="E7" s="6" t="s">
        <v>43</v>
      </c>
      <c r="F7" s="6"/>
      <c r="G7" s="16">
        <f>COUNT(A7:A101)</f>
        <v>64</v>
      </c>
      <c r="H7" s="16">
        <f>COUNT(B7:B101)</f>
        <v>64</v>
      </c>
      <c r="I7" s="17"/>
      <c r="J7" s="18" t="s">
        <v>36</v>
      </c>
    </row>
    <row r="8" spans="1:10">
      <c r="A8" s="57">
        <v>552</v>
      </c>
      <c r="B8" s="57">
        <v>556</v>
      </c>
      <c r="C8" s="53">
        <f t="shared" ref="C8:C71" si="0">A8-B8</f>
        <v>-4</v>
      </c>
      <c r="D8" s="52">
        <f t="shared" ref="D8:D71" si="1">C8^2</f>
        <v>16</v>
      </c>
      <c r="E8" s="6" t="s">
        <v>49</v>
      </c>
      <c r="F8" s="6"/>
      <c r="G8" s="24">
        <f>MODE(A7:A101)</f>
        <v>1020</v>
      </c>
      <c r="H8" s="25">
        <f>MODE(B7:B101)</f>
        <v>556</v>
      </c>
      <c r="I8" s="26"/>
      <c r="J8" s="18" t="s">
        <v>58</v>
      </c>
    </row>
    <row r="9" spans="1:10">
      <c r="A9" s="57">
        <v>879</v>
      </c>
      <c r="B9" s="57">
        <v>865</v>
      </c>
      <c r="C9" s="53">
        <f t="shared" si="0"/>
        <v>14</v>
      </c>
      <c r="D9" s="52">
        <f t="shared" si="1"/>
        <v>196</v>
      </c>
      <c r="E9" s="6" t="s">
        <v>48</v>
      </c>
      <c r="F9" s="6"/>
      <c r="G9" s="27">
        <f>MEDIAN(A7:A101)</f>
        <v>779</v>
      </c>
      <c r="H9" s="28">
        <f>MEDIAN(B7:B101)</f>
        <v>781</v>
      </c>
      <c r="I9" s="26"/>
      <c r="J9" s="18" t="s">
        <v>59</v>
      </c>
    </row>
    <row r="10" spans="1:10" ht="14" thickBot="1">
      <c r="A10" s="57">
        <v>1020</v>
      </c>
      <c r="B10" s="57">
        <v>989</v>
      </c>
      <c r="C10" s="53">
        <f t="shared" si="0"/>
        <v>31</v>
      </c>
      <c r="D10" s="52">
        <f t="shared" si="1"/>
        <v>961</v>
      </c>
      <c r="E10" s="6" t="s">
        <v>44</v>
      </c>
      <c r="F10" s="6"/>
      <c r="G10" s="29">
        <f>AVERAGE(A7:A101)</f>
        <v>799.453125</v>
      </c>
      <c r="H10" s="30">
        <f>AVERAGE(B7:B101)</f>
        <v>812.71875</v>
      </c>
      <c r="I10" s="26"/>
      <c r="J10" s="18" t="s">
        <v>60</v>
      </c>
    </row>
    <row r="11" spans="1:10">
      <c r="A11" s="57">
        <v>735</v>
      </c>
      <c r="B11" s="57">
        <v>860</v>
      </c>
      <c r="C11" s="53">
        <f t="shared" si="0"/>
        <v>-125</v>
      </c>
      <c r="D11" s="52">
        <f t="shared" si="1"/>
        <v>15625</v>
      </c>
      <c r="E11" s="6" t="s">
        <v>50</v>
      </c>
      <c r="F11" s="6"/>
      <c r="G11" s="31">
        <f>MIN(A7:A101)</f>
        <v>434</v>
      </c>
      <c r="H11" s="31">
        <f>MIN(B7:B101)</f>
        <v>452</v>
      </c>
      <c r="I11" s="26"/>
      <c r="J11" s="18" t="s">
        <v>32</v>
      </c>
    </row>
    <row r="12" spans="1:10" ht="14" thickBot="1">
      <c r="A12" s="57">
        <v>927</v>
      </c>
      <c r="B12" s="57">
        <v>835</v>
      </c>
      <c r="C12" s="53">
        <f t="shared" si="0"/>
        <v>92</v>
      </c>
      <c r="D12" s="52">
        <f t="shared" si="1"/>
        <v>8464</v>
      </c>
      <c r="E12" s="6" t="s">
        <v>56</v>
      </c>
      <c r="F12" s="6"/>
      <c r="G12" s="32">
        <f>MAX(A7:A101)</f>
        <v>1143</v>
      </c>
      <c r="H12" s="32">
        <f>MAX(B7:B101)</f>
        <v>1242</v>
      </c>
      <c r="I12" s="26"/>
      <c r="J12" s="18" t="s">
        <v>33</v>
      </c>
    </row>
    <row r="13" spans="1:10">
      <c r="A13" s="57">
        <v>727</v>
      </c>
      <c r="B13" s="57">
        <v>636</v>
      </c>
      <c r="C13" s="53">
        <f t="shared" si="0"/>
        <v>91</v>
      </c>
      <c r="D13" s="52">
        <f t="shared" si="1"/>
        <v>8281</v>
      </c>
      <c r="E13" s="6" t="s">
        <v>57</v>
      </c>
      <c r="F13" s="6"/>
      <c r="G13" s="24">
        <f>G12-G11</f>
        <v>709</v>
      </c>
      <c r="H13" s="25">
        <f>H12-H11</f>
        <v>790</v>
      </c>
      <c r="I13" s="26"/>
      <c r="J13" s="18" t="s">
        <v>31</v>
      </c>
    </row>
    <row r="14" spans="1:10">
      <c r="A14" s="57">
        <v>832</v>
      </c>
      <c r="B14" s="57">
        <v>736</v>
      </c>
      <c r="C14" s="53">
        <f t="shared" si="0"/>
        <v>96</v>
      </c>
      <c r="D14" s="52">
        <f t="shared" si="1"/>
        <v>9216</v>
      </c>
      <c r="E14" s="6" t="s">
        <v>46</v>
      </c>
      <c r="F14" s="6"/>
      <c r="G14" s="27">
        <f>STDEV(A7:A101)</f>
        <v>184.51540389841074</v>
      </c>
      <c r="H14" s="28">
        <f>STDEV(B7:B101)</f>
        <v>191.63825617594918</v>
      </c>
      <c r="I14" s="26"/>
      <c r="J14" s="18" t="s">
        <v>61</v>
      </c>
    </row>
    <row r="15" spans="1:10">
      <c r="A15" s="57">
        <v>785</v>
      </c>
      <c r="B15" s="57">
        <v>727</v>
      </c>
      <c r="C15" s="53">
        <f t="shared" si="0"/>
        <v>58</v>
      </c>
      <c r="D15" s="52">
        <f t="shared" si="1"/>
        <v>3364</v>
      </c>
      <c r="E15" s="6" t="s">
        <v>47</v>
      </c>
      <c r="F15" s="6"/>
      <c r="G15" s="27">
        <f>VAR(A7:A101)</f>
        <v>34045.934275793654</v>
      </c>
      <c r="H15" s="28">
        <f>VAR(B7:B101)</f>
        <v>36725.221230158728</v>
      </c>
      <c r="I15" s="26"/>
      <c r="J15" s="18" t="s">
        <v>62</v>
      </c>
    </row>
    <row r="16" spans="1:10" ht="14" thickBot="1">
      <c r="A16" s="57">
        <v>1107</v>
      </c>
      <c r="B16" s="57">
        <v>1242</v>
      </c>
      <c r="C16" s="53">
        <f t="shared" si="0"/>
        <v>-135</v>
      </c>
      <c r="D16" s="52">
        <f t="shared" si="1"/>
        <v>18225</v>
      </c>
      <c r="E16" s="6" t="s">
        <v>45</v>
      </c>
      <c r="F16" s="6"/>
      <c r="G16" s="29">
        <f>G14/SQRT(G7)</f>
        <v>23.064425487301342</v>
      </c>
      <c r="H16" s="30">
        <f>H14/SQRT(H7)</f>
        <v>23.954782021993648</v>
      </c>
      <c r="I16" s="26"/>
      <c r="J16" s="18" t="s">
        <v>0</v>
      </c>
    </row>
    <row r="17" spans="1:10">
      <c r="A17" s="57">
        <v>754</v>
      </c>
      <c r="B17" s="57">
        <v>784</v>
      </c>
      <c r="C17" s="53">
        <f t="shared" si="0"/>
        <v>-30</v>
      </c>
      <c r="D17" s="52">
        <f t="shared" si="1"/>
        <v>900</v>
      </c>
      <c r="E17" s="6"/>
      <c r="F17" s="6"/>
      <c r="G17" s="26"/>
      <c r="H17" s="26"/>
      <c r="I17" s="26"/>
      <c r="J17" s="18"/>
    </row>
    <row r="18" spans="1:10">
      <c r="A18" s="57">
        <v>896</v>
      </c>
      <c r="B18" s="57">
        <v>704</v>
      </c>
      <c r="C18" s="53">
        <f t="shared" si="0"/>
        <v>192</v>
      </c>
      <c r="D18" s="52">
        <f t="shared" si="1"/>
        <v>36864</v>
      </c>
      <c r="E18" s="33" t="s">
        <v>11</v>
      </c>
      <c r="F18" s="6"/>
      <c r="G18" s="34">
        <f>(SUM(D7:D101)-((SUM(C7:C101)^2)/G7))/(G7-1)</f>
        <v>11472.420386904761</v>
      </c>
      <c r="H18" s="34"/>
      <c r="I18" s="26"/>
      <c r="J18" s="18"/>
    </row>
    <row r="19" spans="1:10">
      <c r="A19" s="57">
        <v>1143</v>
      </c>
      <c r="B19" s="57">
        <v>935</v>
      </c>
      <c r="C19" s="53">
        <f t="shared" si="0"/>
        <v>208</v>
      </c>
      <c r="D19" s="52">
        <f t="shared" si="1"/>
        <v>43264</v>
      </c>
      <c r="E19" s="6" t="s">
        <v>20</v>
      </c>
      <c r="F19" s="6"/>
      <c r="G19" s="42">
        <f>(SUM(C7:C100)/G7)</f>
        <v>-13.265625</v>
      </c>
      <c r="H19" s="21" t="s">
        <v>21</v>
      </c>
      <c r="I19" s="26"/>
      <c r="J19" s="18"/>
    </row>
    <row r="20" spans="1:10">
      <c r="A20" s="57">
        <v>900</v>
      </c>
      <c r="B20" s="57">
        <v>947</v>
      </c>
      <c r="C20" s="53">
        <f t="shared" si="0"/>
        <v>-47</v>
      </c>
      <c r="D20" s="52">
        <f t="shared" si="1"/>
        <v>2209</v>
      </c>
      <c r="E20" s="6" t="s">
        <v>22</v>
      </c>
      <c r="F20" s="6"/>
      <c r="G20" s="42">
        <f>SQRT(G18*(1/G7))</f>
        <v>13.388673143571282</v>
      </c>
      <c r="H20" s="21" t="s">
        <v>23</v>
      </c>
      <c r="I20" s="26"/>
      <c r="J20" s="18"/>
    </row>
    <row r="21" spans="1:10">
      <c r="A21" s="57">
        <v>1020</v>
      </c>
      <c r="B21" s="57">
        <v>803</v>
      </c>
      <c r="C21" s="53">
        <f t="shared" si="0"/>
        <v>217</v>
      </c>
      <c r="D21" s="52">
        <f t="shared" si="1"/>
        <v>47089</v>
      </c>
      <c r="E21" s="33" t="s">
        <v>54</v>
      </c>
      <c r="F21" s="6"/>
      <c r="G21" s="34">
        <f>G57*2</f>
        <v>52.482634324356759</v>
      </c>
      <c r="H21" s="36" t="s">
        <v>55</v>
      </c>
      <c r="I21" s="34"/>
    </row>
    <row r="22" spans="1:10">
      <c r="A22" s="57">
        <v>1029</v>
      </c>
      <c r="B22" s="57">
        <v>931</v>
      </c>
      <c r="C22" s="53">
        <f t="shared" si="0"/>
        <v>98</v>
      </c>
      <c r="D22" s="52">
        <f t="shared" si="1"/>
        <v>9604</v>
      </c>
      <c r="E22" s="6"/>
      <c r="F22" s="6"/>
      <c r="G22" s="42"/>
      <c r="H22" s="21"/>
      <c r="I22" s="34"/>
    </row>
    <row r="23" spans="1:10">
      <c r="A23" s="57">
        <v>756</v>
      </c>
      <c r="B23" s="57">
        <v>831</v>
      </c>
      <c r="C23" s="53">
        <f t="shared" si="0"/>
        <v>-75</v>
      </c>
      <c r="D23" s="54">
        <f t="shared" si="1"/>
        <v>5625</v>
      </c>
      <c r="E23" s="7" t="s">
        <v>40</v>
      </c>
      <c r="F23" s="9"/>
      <c r="G23" s="38">
        <f>(G26*2)/SQRT(G27)</f>
        <v>-0.24966053561329568</v>
      </c>
      <c r="H23" s="37" t="s">
        <v>37</v>
      </c>
      <c r="I23" s="49"/>
      <c r="J23" s="1"/>
    </row>
    <row r="24" spans="1:10">
      <c r="A24" s="57">
        <v>945</v>
      </c>
      <c r="B24" s="57">
        <v>941</v>
      </c>
      <c r="C24" s="53">
        <f t="shared" si="0"/>
        <v>4</v>
      </c>
      <c r="D24" s="54">
        <f t="shared" si="1"/>
        <v>16</v>
      </c>
      <c r="E24" s="8" t="s">
        <v>24</v>
      </c>
      <c r="F24" s="10"/>
      <c r="G24" s="50">
        <f>(G26^2)/((G26^2)+G27)</f>
        <v>1.5343504138142434E-2</v>
      </c>
      <c r="H24" s="40" t="s">
        <v>25</v>
      </c>
      <c r="I24" s="51"/>
      <c r="J24" s="2"/>
    </row>
    <row r="25" spans="1:10">
      <c r="A25" s="57">
        <v>644</v>
      </c>
      <c r="B25" s="57">
        <v>615</v>
      </c>
      <c r="C25" s="53">
        <f t="shared" si="0"/>
        <v>29</v>
      </c>
      <c r="D25" s="52">
        <f t="shared" si="1"/>
        <v>841</v>
      </c>
      <c r="F25" s="6"/>
      <c r="G25" s="35"/>
      <c r="I25" s="34"/>
    </row>
    <row r="26" spans="1:10">
      <c r="A26" s="57">
        <v>668</v>
      </c>
      <c r="B26" s="57">
        <v>622</v>
      </c>
      <c r="C26" s="53">
        <f t="shared" si="0"/>
        <v>46</v>
      </c>
      <c r="D26" s="54">
        <f t="shared" si="1"/>
        <v>2116</v>
      </c>
      <c r="E26" s="7" t="s">
        <v>38</v>
      </c>
      <c r="F26" s="9"/>
      <c r="G26" s="38">
        <f>G19/G20</f>
        <v>-0.99080953412994743</v>
      </c>
      <c r="H26" s="37" t="s">
        <v>34</v>
      </c>
      <c r="I26" s="37"/>
      <c r="J26" s="1"/>
    </row>
    <row r="27" spans="1:10">
      <c r="A27" s="57">
        <v>1006</v>
      </c>
      <c r="B27" s="57">
        <v>989</v>
      </c>
      <c r="C27" s="53">
        <f t="shared" si="0"/>
        <v>17</v>
      </c>
      <c r="D27" s="54">
        <f t="shared" si="1"/>
        <v>289</v>
      </c>
      <c r="E27" s="12" t="s">
        <v>39</v>
      </c>
      <c r="F27" s="13"/>
      <c r="G27" s="45">
        <f>G7-1</f>
        <v>63</v>
      </c>
      <c r="H27" s="39" t="s">
        <v>26</v>
      </c>
      <c r="I27" s="39"/>
      <c r="J27" s="14"/>
    </row>
    <row r="28" spans="1:10">
      <c r="A28" s="57">
        <v>760</v>
      </c>
      <c r="B28" s="57">
        <v>778</v>
      </c>
      <c r="C28" s="53">
        <f t="shared" si="0"/>
        <v>-18</v>
      </c>
      <c r="D28" s="54">
        <f t="shared" si="1"/>
        <v>324</v>
      </c>
      <c r="E28" s="12" t="s">
        <v>42</v>
      </c>
      <c r="F28" s="13"/>
      <c r="G28" s="15">
        <f>TDIST(ABS(G26),G27,1)</f>
        <v>0.16278444552860133</v>
      </c>
      <c r="H28" s="39" t="s">
        <v>35</v>
      </c>
      <c r="I28" s="19"/>
      <c r="J28" s="14"/>
    </row>
    <row r="29" spans="1:10">
      <c r="A29" s="57">
        <v>751</v>
      </c>
      <c r="B29" s="57">
        <v>735</v>
      </c>
      <c r="C29" s="53">
        <f t="shared" si="0"/>
        <v>16</v>
      </c>
      <c r="D29" s="54">
        <f t="shared" si="1"/>
        <v>256</v>
      </c>
      <c r="E29" s="8" t="s">
        <v>41</v>
      </c>
      <c r="F29" s="10"/>
      <c r="G29" s="11">
        <f>TDIST(ABS(G26),G27,2)</f>
        <v>0.32556889105720266</v>
      </c>
      <c r="H29" s="40" t="s">
        <v>35</v>
      </c>
      <c r="I29" s="20"/>
      <c r="J29" s="2"/>
    </row>
    <row r="30" spans="1:10">
      <c r="A30" s="57">
        <v>610</v>
      </c>
      <c r="B30" s="57">
        <v>727</v>
      </c>
      <c r="C30" s="53">
        <f t="shared" si="0"/>
        <v>-117</v>
      </c>
      <c r="D30" s="52">
        <f t="shared" si="1"/>
        <v>13689</v>
      </c>
      <c r="E30" s="13"/>
      <c r="F30" s="13"/>
      <c r="G30" s="43"/>
      <c r="H30" s="39"/>
      <c r="I30" s="39"/>
      <c r="J30" s="44"/>
    </row>
    <row r="31" spans="1:10">
      <c r="A31" s="57">
        <v>711</v>
      </c>
      <c r="B31" s="57">
        <v>709</v>
      </c>
      <c r="C31" s="53">
        <f t="shared" si="0"/>
        <v>2</v>
      </c>
      <c r="D31" s="52">
        <f t="shared" si="1"/>
        <v>4</v>
      </c>
      <c r="E31" s="13"/>
      <c r="F31" s="13"/>
      <c r="G31" s="15"/>
      <c r="H31" s="39"/>
      <c r="I31" s="39"/>
      <c r="J31" s="44"/>
    </row>
    <row r="32" spans="1:10">
      <c r="A32" s="57">
        <v>962</v>
      </c>
      <c r="B32" s="57">
        <v>946</v>
      </c>
      <c r="C32" s="53">
        <f t="shared" si="0"/>
        <v>16</v>
      </c>
      <c r="D32" s="52">
        <f t="shared" si="1"/>
        <v>256</v>
      </c>
      <c r="E32" s="13"/>
      <c r="F32" s="13"/>
      <c r="G32" s="15"/>
      <c r="H32" s="39"/>
      <c r="I32" s="39"/>
      <c r="J32" s="44"/>
    </row>
    <row r="33" spans="1:9">
      <c r="A33" s="57">
        <v>773</v>
      </c>
      <c r="B33" s="57">
        <v>724</v>
      </c>
      <c r="C33" s="53">
        <f t="shared" si="0"/>
        <v>49</v>
      </c>
      <c r="D33" s="52">
        <f t="shared" si="1"/>
        <v>2401</v>
      </c>
      <c r="E33" s="6"/>
      <c r="F33" s="6"/>
      <c r="G33" s="34"/>
      <c r="H33" s="34"/>
      <c r="I33" s="34"/>
    </row>
    <row r="34" spans="1:9">
      <c r="A34" s="57">
        <v>922</v>
      </c>
      <c r="B34" s="57">
        <v>909</v>
      </c>
      <c r="C34" s="53">
        <f t="shared" si="0"/>
        <v>13</v>
      </c>
      <c r="D34" s="52">
        <f t="shared" si="1"/>
        <v>169</v>
      </c>
      <c r="E34" s="33"/>
      <c r="H34" s="34"/>
      <c r="I34" s="34"/>
    </row>
    <row r="35" spans="1:9">
      <c r="A35" s="57">
        <v>659</v>
      </c>
      <c r="B35" s="57">
        <v>764</v>
      </c>
      <c r="C35" s="53">
        <f t="shared" si="0"/>
        <v>-105</v>
      </c>
      <c r="D35" s="52">
        <f t="shared" si="1"/>
        <v>11025</v>
      </c>
      <c r="H35" s="34"/>
      <c r="I35" s="34"/>
    </row>
    <row r="36" spans="1:9">
      <c r="A36" s="57">
        <v>855</v>
      </c>
      <c r="B36" s="57">
        <v>872</v>
      </c>
      <c r="C36" s="53">
        <f t="shared" si="0"/>
        <v>-17</v>
      </c>
      <c r="D36" s="52">
        <f t="shared" si="1"/>
        <v>289</v>
      </c>
      <c r="H36" s="34"/>
      <c r="I36" s="34"/>
    </row>
    <row r="37" spans="1:9">
      <c r="A37" s="57">
        <v>637</v>
      </c>
      <c r="B37" s="57">
        <v>570</v>
      </c>
      <c r="C37" s="53">
        <f t="shared" si="0"/>
        <v>67</v>
      </c>
      <c r="D37" s="52">
        <f t="shared" si="1"/>
        <v>4489</v>
      </c>
      <c r="H37" s="34"/>
      <c r="I37" s="34"/>
    </row>
    <row r="38" spans="1:9">
      <c r="A38" s="57">
        <v>751</v>
      </c>
      <c r="B38" s="57">
        <v>768</v>
      </c>
      <c r="C38" s="53">
        <f t="shared" si="0"/>
        <v>-17</v>
      </c>
      <c r="D38" s="52">
        <f t="shared" si="1"/>
        <v>289</v>
      </c>
      <c r="E38" s="4"/>
      <c r="F38" s="4"/>
    </row>
    <row r="39" spans="1:9">
      <c r="A39" s="57">
        <v>694</v>
      </c>
      <c r="B39" s="57">
        <v>714</v>
      </c>
      <c r="C39" s="53">
        <f t="shared" si="0"/>
        <v>-20</v>
      </c>
      <c r="D39" s="52">
        <f t="shared" si="1"/>
        <v>400</v>
      </c>
    </row>
    <row r="40" spans="1:9">
      <c r="A40" s="57">
        <v>1111</v>
      </c>
      <c r="B40" s="57">
        <v>1235</v>
      </c>
      <c r="C40" s="53">
        <f t="shared" si="0"/>
        <v>-124</v>
      </c>
      <c r="D40" s="52">
        <f t="shared" si="1"/>
        <v>15376</v>
      </c>
    </row>
    <row r="41" spans="1:9">
      <c r="A41" s="57">
        <v>724</v>
      </c>
      <c r="B41" s="57">
        <v>728</v>
      </c>
      <c r="C41" s="53">
        <f t="shared" si="0"/>
        <v>-4</v>
      </c>
      <c r="D41" s="52">
        <f t="shared" si="1"/>
        <v>16</v>
      </c>
    </row>
    <row r="42" spans="1:9">
      <c r="A42" s="57">
        <v>481</v>
      </c>
      <c r="B42" s="57">
        <v>555</v>
      </c>
      <c r="C42" s="53">
        <f t="shared" si="0"/>
        <v>-74</v>
      </c>
      <c r="D42" s="52">
        <f t="shared" si="1"/>
        <v>5476</v>
      </c>
    </row>
    <row r="43" spans="1:9">
      <c r="A43" s="57">
        <v>770</v>
      </c>
      <c r="B43" s="57">
        <v>1033</v>
      </c>
      <c r="C43" s="53">
        <f t="shared" si="0"/>
        <v>-263</v>
      </c>
      <c r="D43" s="52">
        <f t="shared" si="1"/>
        <v>69169</v>
      </c>
    </row>
    <row r="44" spans="1:9">
      <c r="A44" s="57">
        <v>488</v>
      </c>
      <c r="B44" s="57">
        <v>511</v>
      </c>
      <c r="C44" s="53">
        <f t="shared" si="0"/>
        <v>-23</v>
      </c>
      <c r="D44" s="52">
        <f t="shared" si="1"/>
        <v>529</v>
      </c>
    </row>
    <row r="45" spans="1:9">
      <c r="A45" s="57">
        <v>660</v>
      </c>
      <c r="B45" s="57">
        <v>556</v>
      </c>
      <c r="C45" s="53">
        <f t="shared" si="0"/>
        <v>104</v>
      </c>
      <c r="D45" s="52">
        <f t="shared" si="1"/>
        <v>10816</v>
      </c>
    </row>
    <row r="46" spans="1:9">
      <c r="A46" s="57">
        <v>1005</v>
      </c>
      <c r="B46" s="57">
        <v>945</v>
      </c>
      <c r="C46" s="53">
        <f t="shared" si="0"/>
        <v>60</v>
      </c>
      <c r="D46" s="52">
        <f t="shared" si="1"/>
        <v>3600</v>
      </c>
    </row>
    <row r="47" spans="1:9">
      <c r="A47" s="57">
        <v>956</v>
      </c>
      <c r="B47" s="57">
        <v>896</v>
      </c>
      <c r="C47" s="53">
        <f t="shared" si="0"/>
        <v>60</v>
      </c>
      <c r="D47" s="52">
        <f t="shared" si="1"/>
        <v>3600</v>
      </c>
    </row>
    <row r="48" spans="1:9">
      <c r="A48" s="57">
        <v>434</v>
      </c>
      <c r="B48" s="57">
        <v>452</v>
      </c>
      <c r="C48" s="53">
        <f t="shared" si="0"/>
        <v>-18</v>
      </c>
      <c r="D48" s="52">
        <f t="shared" si="1"/>
        <v>324</v>
      </c>
    </row>
    <row r="49" spans="1:10">
      <c r="A49" s="57">
        <v>506</v>
      </c>
      <c r="B49" s="57">
        <v>515</v>
      </c>
      <c r="C49" s="53">
        <f t="shared" si="0"/>
        <v>-9</v>
      </c>
      <c r="D49" s="52">
        <f t="shared" si="1"/>
        <v>81</v>
      </c>
    </row>
    <row r="50" spans="1:10">
      <c r="A50" s="57">
        <v>434</v>
      </c>
      <c r="B50" s="57">
        <v>452</v>
      </c>
      <c r="C50" s="53">
        <f t="shared" si="0"/>
        <v>-18</v>
      </c>
      <c r="D50" s="52">
        <f t="shared" si="1"/>
        <v>324</v>
      </c>
    </row>
    <row r="51" spans="1:10">
      <c r="A51" s="57">
        <v>1032</v>
      </c>
      <c r="B51" s="57">
        <v>1033</v>
      </c>
      <c r="C51" s="53">
        <f t="shared" si="0"/>
        <v>-1</v>
      </c>
      <c r="D51" s="52">
        <f t="shared" si="1"/>
        <v>1</v>
      </c>
    </row>
    <row r="52" spans="1:10">
      <c r="A52" s="57">
        <v>696</v>
      </c>
      <c r="B52" s="57">
        <v>733</v>
      </c>
      <c r="C52" s="53">
        <f t="shared" si="0"/>
        <v>-37</v>
      </c>
      <c r="D52" s="52">
        <f t="shared" si="1"/>
        <v>1369</v>
      </c>
    </row>
    <row r="53" spans="1:10">
      <c r="A53" s="57">
        <v>1042</v>
      </c>
      <c r="B53" s="57">
        <v>1175</v>
      </c>
      <c r="C53" s="53">
        <f t="shared" si="0"/>
        <v>-133</v>
      </c>
      <c r="D53" s="52">
        <f t="shared" si="1"/>
        <v>17689</v>
      </c>
      <c r="E53" s="41"/>
    </row>
    <row r="54" spans="1:10">
      <c r="A54" s="57">
        <v>870</v>
      </c>
      <c r="B54" s="57">
        <v>1055</v>
      </c>
      <c r="C54" s="55">
        <f t="shared" si="0"/>
        <v>-185</v>
      </c>
      <c r="D54" s="56">
        <f t="shared" si="1"/>
        <v>34225</v>
      </c>
    </row>
    <row r="55" spans="1:10">
      <c r="A55" s="57">
        <v>830</v>
      </c>
      <c r="B55" s="57">
        <v>869</v>
      </c>
      <c r="C55" s="53">
        <f t="shared" si="0"/>
        <v>-39</v>
      </c>
      <c r="D55" s="52">
        <f t="shared" si="1"/>
        <v>1521</v>
      </c>
      <c r="G55" t="s">
        <v>51</v>
      </c>
    </row>
    <row r="56" spans="1:10">
      <c r="A56" s="57">
        <v>797</v>
      </c>
      <c r="B56" s="57">
        <v>790</v>
      </c>
      <c r="C56" s="53">
        <f t="shared" si="0"/>
        <v>7</v>
      </c>
      <c r="D56" s="52">
        <f t="shared" si="1"/>
        <v>49</v>
      </c>
    </row>
    <row r="57" spans="1:10">
      <c r="A57" s="57">
        <v>864</v>
      </c>
      <c r="B57" s="57">
        <v>815</v>
      </c>
      <c r="C57" s="53">
        <f t="shared" si="0"/>
        <v>49</v>
      </c>
      <c r="D57" s="52">
        <f t="shared" si="1"/>
        <v>2401</v>
      </c>
      <c r="E57" s="6" t="s">
        <v>52</v>
      </c>
      <c r="F57" s="6"/>
      <c r="G57" s="26">
        <f>CONFIDENCE(0.05,SQRT(G18),G7)</f>
        <v>26.24131716217838</v>
      </c>
      <c r="H57" s="18" t="s">
        <v>53</v>
      </c>
      <c r="I57" s="26"/>
    </row>
    <row r="58" spans="1:10">
      <c r="A58" s="57">
        <v>875</v>
      </c>
      <c r="B58" s="57">
        <v>800</v>
      </c>
      <c r="C58" s="53">
        <f t="shared" si="0"/>
        <v>75</v>
      </c>
      <c r="D58" s="52">
        <f t="shared" si="1"/>
        <v>5625</v>
      </c>
    </row>
    <row r="59" spans="1:10">
      <c r="A59" s="57">
        <v>950</v>
      </c>
      <c r="B59" s="57">
        <v>997</v>
      </c>
      <c r="C59" s="53">
        <f t="shared" si="0"/>
        <v>-47</v>
      </c>
      <c r="D59" s="52">
        <f t="shared" si="1"/>
        <v>2209</v>
      </c>
      <c r="E59" s="9" t="s">
        <v>27</v>
      </c>
      <c r="F59" s="9"/>
      <c r="G59" s="46">
        <f>TINV(G61,8)</f>
        <v>1.047300465830538</v>
      </c>
      <c r="H59" s="37" t="s">
        <v>1</v>
      </c>
      <c r="I59" s="37"/>
      <c r="J59" s="1"/>
    </row>
    <row r="60" spans="1:10">
      <c r="A60" s="57">
        <v>744</v>
      </c>
      <c r="B60" s="57">
        <v>714</v>
      </c>
      <c r="C60" s="53">
        <f t="shared" si="0"/>
        <v>30</v>
      </c>
      <c r="D60" s="52">
        <f t="shared" si="1"/>
        <v>900</v>
      </c>
      <c r="E60" s="13" t="s">
        <v>28</v>
      </c>
      <c r="F60" s="13"/>
      <c r="G60" s="47">
        <f>TTEST(A7:A101,B7:B101,1,1)</f>
        <v>0.16278444552860133</v>
      </c>
      <c r="H60" s="19" t="s">
        <v>29</v>
      </c>
      <c r="I60" s="19"/>
      <c r="J60" s="14"/>
    </row>
    <row r="61" spans="1:10">
      <c r="A61" s="57">
        <v>574</v>
      </c>
      <c r="B61" s="57">
        <v>652</v>
      </c>
      <c r="C61" s="53">
        <f t="shared" si="0"/>
        <v>-78</v>
      </c>
      <c r="D61" s="52">
        <f t="shared" si="1"/>
        <v>6084</v>
      </c>
      <c r="E61" s="10" t="s">
        <v>30</v>
      </c>
      <c r="F61" s="10"/>
      <c r="G61" s="48">
        <f>TTEST(A7:A101,B7:B101,2,1)</f>
        <v>0.32556889105720266</v>
      </c>
      <c r="H61" s="20" t="s">
        <v>29</v>
      </c>
      <c r="I61" s="20"/>
      <c r="J61" s="2"/>
    </row>
    <row r="62" spans="1:10">
      <c r="A62" s="57">
        <v>516</v>
      </c>
      <c r="B62" s="57">
        <v>623</v>
      </c>
      <c r="C62" s="53">
        <f t="shared" si="0"/>
        <v>-107</v>
      </c>
      <c r="D62" s="52">
        <f t="shared" si="1"/>
        <v>11449</v>
      </c>
    </row>
    <row r="63" spans="1:10">
      <c r="A63" s="57">
        <v>921</v>
      </c>
      <c r="B63" s="57">
        <v>1013</v>
      </c>
      <c r="C63" s="53">
        <f t="shared" si="0"/>
        <v>-92</v>
      </c>
      <c r="D63" s="52">
        <f t="shared" si="1"/>
        <v>8464</v>
      </c>
    </row>
    <row r="64" spans="1:10">
      <c r="A64" s="57">
        <v>995</v>
      </c>
      <c r="B64" s="57">
        <v>735</v>
      </c>
      <c r="C64" s="53">
        <f t="shared" si="0"/>
        <v>260</v>
      </c>
      <c r="D64" s="52">
        <f t="shared" si="1"/>
        <v>67600</v>
      </c>
    </row>
    <row r="65" spans="1:4">
      <c r="A65" s="57">
        <v>762</v>
      </c>
      <c r="B65" s="57">
        <v>738</v>
      </c>
      <c r="C65" s="53">
        <f t="shared" si="0"/>
        <v>24</v>
      </c>
      <c r="D65" s="52">
        <f t="shared" si="1"/>
        <v>576</v>
      </c>
    </row>
    <row r="66" spans="1:4">
      <c r="A66" s="57">
        <v>543</v>
      </c>
      <c r="B66" s="57">
        <v>757</v>
      </c>
      <c r="C66" s="53">
        <f t="shared" si="0"/>
        <v>-214</v>
      </c>
      <c r="D66" s="52">
        <f t="shared" si="1"/>
        <v>45796</v>
      </c>
    </row>
    <row r="67" spans="1:4">
      <c r="A67" s="57">
        <v>1131</v>
      </c>
      <c r="B67" s="57">
        <v>1113</v>
      </c>
      <c r="C67" s="53">
        <f t="shared" si="0"/>
        <v>18</v>
      </c>
      <c r="D67" s="52">
        <f t="shared" si="1"/>
        <v>324</v>
      </c>
    </row>
    <row r="68" spans="1:4">
      <c r="A68" s="57">
        <v>888</v>
      </c>
      <c r="B68" s="57">
        <v>1177</v>
      </c>
      <c r="C68" s="53">
        <f t="shared" si="0"/>
        <v>-289</v>
      </c>
      <c r="D68" s="52">
        <f t="shared" si="1"/>
        <v>83521</v>
      </c>
    </row>
    <row r="69" spans="1:4">
      <c r="A69" s="57">
        <v>720</v>
      </c>
      <c r="B69" s="57">
        <v>745</v>
      </c>
      <c r="C69" s="53">
        <f t="shared" si="0"/>
        <v>-25</v>
      </c>
      <c r="D69" s="52">
        <f t="shared" si="1"/>
        <v>625</v>
      </c>
    </row>
    <row r="70" spans="1:4">
      <c r="A70" s="57">
        <v>954</v>
      </c>
      <c r="B70" s="57">
        <v>1213</v>
      </c>
      <c r="C70" s="53">
        <f t="shared" si="0"/>
        <v>-259</v>
      </c>
      <c r="D70" s="52">
        <f t="shared" si="1"/>
        <v>67081</v>
      </c>
    </row>
    <row r="71" spans="1:4">
      <c r="A71" s="22"/>
      <c r="B71" s="22"/>
      <c r="C71" s="53">
        <f t="shared" si="0"/>
        <v>0</v>
      </c>
      <c r="D71" s="52">
        <f t="shared" si="1"/>
        <v>0</v>
      </c>
    </row>
    <row r="72" spans="1:4">
      <c r="A72" s="22"/>
      <c r="B72" s="22"/>
      <c r="C72" s="53">
        <f t="shared" ref="C72:C101" si="2">A72-B72</f>
        <v>0</v>
      </c>
      <c r="D72" s="52">
        <f t="shared" ref="D72:D101" si="3">C72^2</f>
        <v>0</v>
      </c>
    </row>
    <row r="73" spans="1:4">
      <c r="A73" s="22"/>
      <c r="B73" s="22"/>
      <c r="C73" s="53">
        <f t="shared" si="2"/>
        <v>0</v>
      </c>
      <c r="D73" s="52">
        <f t="shared" si="3"/>
        <v>0</v>
      </c>
    </row>
    <row r="74" spans="1:4">
      <c r="A74" s="22"/>
      <c r="B74" s="22"/>
      <c r="C74" s="53">
        <f t="shared" si="2"/>
        <v>0</v>
      </c>
      <c r="D74" s="52">
        <f t="shared" si="3"/>
        <v>0</v>
      </c>
    </row>
    <row r="75" spans="1:4">
      <c r="A75" s="22"/>
      <c r="B75" s="22"/>
      <c r="C75" s="53">
        <f t="shared" si="2"/>
        <v>0</v>
      </c>
      <c r="D75" s="52">
        <f t="shared" si="3"/>
        <v>0</v>
      </c>
    </row>
    <row r="76" spans="1:4">
      <c r="A76" s="22"/>
      <c r="B76" s="22"/>
      <c r="C76" s="53">
        <f t="shared" si="2"/>
        <v>0</v>
      </c>
      <c r="D76" s="52">
        <f t="shared" si="3"/>
        <v>0</v>
      </c>
    </row>
    <row r="77" spans="1:4">
      <c r="A77" s="22"/>
      <c r="B77" s="22"/>
      <c r="C77" s="53">
        <f t="shared" si="2"/>
        <v>0</v>
      </c>
      <c r="D77" s="52">
        <f t="shared" si="3"/>
        <v>0</v>
      </c>
    </row>
    <row r="78" spans="1:4">
      <c r="A78" s="22"/>
      <c r="B78" s="22"/>
      <c r="C78" s="53">
        <f t="shared" si="2"/>
        <v>0</v>
      </c>
      <c r="D78" s="52">
        <f t="shared" si="3"/>
        <v>0</v>
      </c>
    </row>
    <row r="79" spans="1:4">
      <c r="A79" s="22"/>
      <c r="B79" s="22"/>
      <c r="C79" s="53">
        <f t="shared" si="2"/>
        <v>0</v>
      </c>
      <c r="D79" s="52">
        <f t="shared" si="3"/>
        <v>0</v>
      </c>
    </row>
    <row r="80" spans="1:4">
      <c r="A80" s="22"/>
      <c r="B80" s="22"/>
      <c r="C80" s="53">
        <f t="shared" si="2"/>
        <v>0</v>
      </c>
      <c r="D80" s="52">
        <f t="shared" si="3"/>
        <v>0</v>
      </c>
    </row>
    <row r="81" spans="1:4">
      <c r="A81" s="22"/>
      <c r="B81" s="22"/>
      <c r="C81" s="53">
        <f t="shared" si="2"/>
        <v>0</v>
      </c>
      <c r="D81" s="52">
        <f t="shared" si="3"/>
        <v>0</v>
      </c>
    </row>
    <row r="82" spans="1:4">
      <c r="A82" s="22"/>
      <c r="B82" s="22"/>
      <c r="C82" s="53">
        <f t="shared" si="2"/>
        <v>0</v>
      </c>
      <c r="D82" s="52">
        <f t="shared" si="3"/>
        <v>0</v>
      </c>
    </row>
    <row r="83" spans="1:4">
      <c r="A83" s="22"/>
      <c r="B83" s="22"/>
      <c r="C83" s="53">
        <f t="shared" si="2"/>
        <v>0</v>
      </c>
      <c r="D83" s="52">
        <f t="shared" si="3"/>
        <v>0</v>
      </c>
    </row>
    <row r="84" spans="1:4">
      <c r="A84" s="22"/>
      <c r="B84" s="22"/>
      <c r="C84" s="53">
        <f t="shared" si="2"/>
        <v>0</v>
      </c>
      <c r="D84" s="52">
        <f t="shared" si="3"/>
        <v>0</v>
      </c>
    </row>
    <row r="85" spans="1:4">
      <c r="A85" s="22"/>
      <c r="B85" s="22"/>
      <c r="C85" s="53">
        <f t="shared" si="2"/>
        <v>0</v>
      </c>
      <c r="D85" s="52">
        <f t="shared" si="3"/>
        <v>0</v>
      </c>
    </row>
    <row r="86" spans="1:4">
      <c r="A86" s="22"/>
      <c r="B86" s="22"/>
      <c r="C86" s="53">
        <f t="shared" si="2"/>
        <v>0</v>
      </c>
      <c r="D86" s="52">
        <f t="shared" si="3"/>
        <v>0</v>
      </c>
    </row>
    <row r="87" spans="1:4">
      <c r="A87" s="22"/>
      <c r="B87" s="22"/>
      <c r="C87" s="53">
        <f t="shared" si="2"/>
        <v>0</v>
      </c>
      <c r="D87" s="52">
        <f t="shared" si="3"/>
        <v>0</v>
      </c>
    </row>
    <row r="88" spans="1:4">
      <c r="A88" s="22"/>
      <c r="B88" s="22"/>
      <c r="C88" s="53">
        <f t="shared" si="2"/>
        <v>0</v>
      </c>
      <c r="D88" s="52">
        <f t="shared" si="3"/>
        <v>0</v>
      </c>
    </row>
    <row r="89" spans="1:4">
      <c r="A89" s="22"/>
      <c r="B89" s="22"/>
      <c r="C89" s="53">
        <f t="shared" si="2"/>
        <v>0</v>
      </c>
      <c r="D89" s="52">
        <f t="shared" si="3"/>
        <v>0</v>
      </c>
    </row>
    <row r="90" spans="1:4">
      <c r="A90" s="22"/>
      <c r="B90" s="22"/>
      <c r="C90" s="53">
        <f t="shared" si="2"/>
        <v>0</v>
      </c>
      <c r="D90" s="52">
        <f t="shared" si="3"/>
        <v>0</v>
      </c>
    </row>
    <row r="91" spans="1:4">
      <c r="A91" s="22"/>
      <c r="B91" s="22"/>
      <c r="C91" s="53">
        <f t="shared" si="2"/>
        <v>0</v>
      </c>
      <c r="D91" s="52">
        <f t="shared" si="3"/>
        <v>0</v>
      </c>
    </row>
    <row r="92" spans="1:4">
      <c r="A92" s="22"/>
      <c r="B92" s="22"/>
      <c r="C92" s="53">
        <f t="shared" si="2"/>
        <v>0</v>
      </c>
      <c r="D92" s="52">
        <f t="shared" si="3"/>
        <v>0</v>
      </c>
    </row>
    <row r="93" spans="1:4">
      <c r="A93" s="22"/>
      <c r="B93" s="22"/>
      <c r="C93" s="53">
        <f t="shared" si="2"/>
        <v>0</v>
      </c>
      <c r="D93" s="52">
        <f t="shared" si="3"/>
        <v>0</v>
      </c>
    </row>
    <row r="94" spans="1:4">
      <c r="A94" s="22"/>
      <c r="B94" s="22"/>
      <c r="C94" s="53">
        <f t="shared" si="2"/>
        <v>0</v>
      </c>
      <c r="D94" s="52">
        <f t="shared" si="3"/>
        <v>0</v>
      </c>
    </row>
    <row r="95" spans="1:4">
      <c r="A95" s="22"/>
      <c r="B95" s="22"/>
      <c r="C95" s="53">
        <f t="shared" si="2"/>
        <v>0</v>
      </c>
      <c r="D95" s="52">
        <f t="shared" si="3"/>
        <v>0</v>
      </c>
    </row>
    <row r="96" spans="1:4">
      <c r="A96" s="22"/>
      <c r="B96" s="22"/>
      <c r="C96" s="53">
        <f t="shared" si="2"/>
        <v>0</v>
      </c>
      <c r="D96" s="52">
        <f t="shared" si="3"/>
        <v>0</v>
      </c>
    </row>
    <row r="97" spans="1:4">
      <c r="A97" s="22"/>
      <c r="B97" s="22"/>
      <c r="C97" s="53">
        <f t="shared" si="2"/>
        <v>0</v>
      </c>
      <c r="D97" s="52">
        <f t="shared" si="3"/>
        <v>0</v>
      </c>
    </row>
    <row r="98" spans="1:4">
      <c r="A98" s="22"/>
      <c r="B98" s="22"/>
      <c r="C98" s="53">
        <f t="shared" si="2"/>
        <v>0</v>
      </c>
      <c r="D98" s="52">
        <f t="shared" si="3"/>
        <v>0</v>
      </c>
    </row>
    <row r="99" spans="1:4">
      <c r="A99" s="22"/>
      <c r="B99" s="22"/>
      <c r="C99" s="53">
        <f t="shared" si="2"/>
        <v>0</v>
      </c>
      <c r="D99" s="52">
        <f t="shared" si="3"/>
        <v>0</v>
      </c>
    </row>
    <row r="100" spans="1:4">
      <c r="A100" s="22"/>
      <c r="B100" s="22"/>
      <c r="C100" s="53">
        <f t="shared" si="2"/>
        <v>0</v>
      </c>
      <c r="D100" s="52">
        <f t="shared" si="3"/>
        <v>0</v>
      </c>
    </row>
    <row r="101" spans="1:4">
      <c r="A101" s="22"/>
      <c r="B101" s="22"/>
      <c r="C101" s="53">
        <f t="shared" si="2"/>
        <v>0</v>
      </c>
      <c r="D101" s="52">
        <f t="shared" si="3"/>
        <v>0</v>
      </c>
    </row>
  </sheetData>
  <phoneticPr fontId="5" type="noConversion"/>
  <pageMargins left="0.75" right="0.75" top="0.75" bottom="0.75" header="0.5" footer="0.5"/>
  <pageSetup orientation="portrait" horizontalDpi="4294967292" verticalDpi="4294967292"/>
  <headerFooter>
    <oddFooter>&amp;C&amp;"Arial Narrow,Italic"prepared by T. Ludwig, Hope College</oddFooter>
  </headerFooter>
  <drawing r:id="rId1"/>
  <extLst>
    <ext xmlns:mx="http://schemas.microsoft.com/office/mac/excel/2008/main" uri="http://schemas.microsoft.com/office/mac/excel/2008/main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Words</vt:lpstr>
      <vt:lpstr>Nonwords</vt:lpstr>
    </vt:vector>
  </TitlesOfParts>
  <Company>Hope College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Ludwig</dc:creator>
  <cp:lastModifiedBy>Thomas Ludwig</cp:lastModifiedBy>
  <cp:lastPrinted>2010-01-20T18:14:02Z</cp:lastPrinted>
  <dcterms:created xsi:type="dcterms:W3CDTF">2010-01-12T11:10:15Z</dcterms:created>
  <dcterms:modified xsi:type="dcterms:W3CDTF">2012-06-15T12:21:26Z</dcterms:modified>
</cp:coreProperties>
</file>