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Applications/MAMP/htdocs/facultypsy_server/psychlabs/exp/bigfive/docs/"/>
    </mc:Choice>
  </mc:AlternateContent>
  <xr:revisionPtr revIDLastSave="0" documentId="13_ncr:40009_{84F60AB4-4F67-EB46-83FE-E4224D8F1717}" xr6:coauthVersionLast="47" xr6:coauthVersionMax="47" xr10:uidLastSave="{00000000-0000-0000-0000-000000000000}"/>
  <bookViews>
    <workbookView xWindow="0" yWindow="500" windowWidth="24700" windowHeight="20080" tabRatio="500"/>
  </bookViews>
  <sheets>
    <sheet name="Personality and Happiness" sheetId="1" r:id="rId1"/>
  </sheets>
  <definedNames>
    <definedName name="_xlnm.Print_Area" localSheetId="0">'Personality and Happiness'!$I$1:$Q$53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P28" i="1"/>
  <c r="P27" i="1" s="1"/>
  <c r="P24" i="1"/>
  <c r="O24" i="1"/>
  <c r="O27" i="1" s="1"/>
  <c r="N24" i="1"/>
  <c r="M24" i="1"/>
  <c r="L24" i="1"/>
  <c r="L27" i="1" s="1"/>
  <c r="K24" i="1"/>
  <c r="M7" i="1"/>
  <c r="M28" i="1" s="1"/>
  <c r="N7" i="1"/>
  <c r="N28" i="1" s="1"/>
  <c r="O7" i="1"/>
  <c r="P7" i="1"/>
  <c r="Q7" i="1"/>
  <c r="M8" i="1"/>
  <c r="N8" i="1"/>
  <c r="O8" i="1"/>
  <c r="P8" i="1"/>
  <c r="Q8" i="1"/>
  <c r="M9" i="1"/>
  <c r="N9" i="1"/>
  <c r="O9" i="1"/>
  <c r="P9" i="1"/>
  <c r="Q9" i="1"/>
  <c r="M10" i="1"/>
  <c r="N10" i="1"/>
  <c r="N17" i="1" s="1"/>
  <c r="O10" i="1"/>
  <c r="O17" i="1" s="1"/>
  <c r="P10" i="1"/>
  <c r="P17" i="1" s="1"/>
  <c r="Q10" i="1"/>
  <c r="Q17" i="1" s="1"/>
  <c r="M11" i="1"/>
  <c r="M13" i="1" s="1"/>
  <c r="N11" i="1"/>
  <c r="O11" i="1"/>
  <c r="P11" i="1"/>
  <c r="Q11" i="1"/>
  <c r="M12" i="1"/>
  <c r="N12" i="1"/>
  <c r="N13" i="1" s="1"/>
  <c r="O12" i="1"/>
  <c r="O13" i="1" s="1"/>
  <c r="P12" i="1"/>
  <c r="P13" i="1" s="1"/>
  <c r="Q12" i="1"/>
  <c r="Q13" i="1" s="1"/>
  <c r="M14" i="1"/>
  <c r="M16" i="1" s="1"/>
  <c r="N14" i="1"/>
  <c r="N16" i="1" s="1"/>
  <c r="O14" i="1"/>
  <c r="O21" i="1" s="1"/>
  <c r="O19" i="1" s="1"/>
  <c r="P14" i="1"/>
  <c r="P21" i="1" s="1"/>
  <c r="P19" i="1" s="1"/>
  <c r="Q14" i="1"/>
  <c r="Q21" i="1" s="1"/>
  <c r="Q19" i="1" s="1"/>
  <c r="M15" i="1"/>
  <c r="N15" i="1"/>
  <c r="O15" i="1"/>
  <c r="P15" i="1"/>
  <c r="Q15" i="1"/>
  <c r="O16" i="1"/>
  <c r="M17" i="1"/>
  <c r="M18" i="1"/>
  <c r="N18" i="1"/>
  <c r="O18" i="1"/>
  <c r="P18" i="1"/>
  <c r="M6" i="1"/>
  <c r="N6" i="1"/>
  <c r="O6" i="1"/>
  <c r="P6" i="1"/>
  <c r="Q6" i="1"/>
  <c r="K10" i="1"/>
  <c r="L10" i="1"/>
  <c r="L18" i="1" s="1"/>
  <c r="K7" i="1"/>
  <c r="K28" i="1" s="1"/>
  <c r="K15" i="1"/>
  <c r="L7" i="1"/>
  <c r="L28" i="1" s="1"/>
  <c r="L15" i="1"/>
  <c r="L14" i="1"/>
  <c r="L21" i="1" s="1"/>
  <c r="L19" i="1" s="1"/>
  <c r="K14" i="1"/>
  <c r="K21" i="1" s="1"/>
  <c r="K19" i="1" s="1"/>
  <c r="K18" i="1"/>
  <c r="L17" i="1"/>
  <c r="K17" i="1"/>
  <c r="L12" i="1"/>
  <c r="L13" i="1" s="1"/>
  <c r="L11" i="1"/>
  <c r="L9" i="1"/>
  <c r="K12" i="1"/>
  <c r="K11" i="1"/>
  <c r="K9" i="1"/>
  <c r="K8" i="1"/>
  <c r="L8" i="1"/>
  <c r="K16" i="1"/>
  <c r="K13" i="1"/>
  <c r="L6" i="1"/>
  <c r="K6" i="1"/>
  <c r="K27" i="1" l="1"/>
  <c r="L30" i="1"/>
  <c r="L25" i="1" s="1"/>
  <c r="L29" i="1"/>
  <c r="M27" i="1"/>
  <c r="N27" i="1"/>
  <c r="O30" i="1"/>
  <c r="O25" i="1" s="1"/>
  <c r="O29" i="1"/>
  <c r="P30" i="1"/>
  <c r="P25" i="1" s="1"/>
  <c r="P29" i="1"/>
  <c r="Q18" i="1"/>
  <c r="Q16" i="1"/>
  <c r="P16" i="1"/>
  <c r="L16" i="1"/>
  <c r="N21" i="1"/>
  <c r="N19" i="1" s="1"/>
  <c r="M21" i="1"/>
  <c r="M19" i="1" s="1"/>
  <c r="N30" i="1" l="1"/>
  <c r="N25" i="1" s="1"/>
  <c r="N29" i="1"/>
  <c r="M30" i="1"/>
  <c r="M25" i="1" s="1"/>
  <c r="M29" i="1"/>
  <c r="K30" i="1"/>
  <c r="K25" i="1" s="1"/>
  <c r="K29" i="1"/>
</calcChain>
</file>

<file path=xl/sharedStrings.xml><?xml version="1.0" encoding="utf-8"?>
<sst xmlns="http://schemas.openxmlformats.org/spreadsheetml/2006/main" count="33" uniqueCount="33">
  <si>
    <t>Correlation Analysis for Data Labs Personality Survey</t>
    <phoneticPr fontId="5" type="noConversion"/>
  </si>
  <si>
    <t>Testing whether the Big Five factors (plus gratitude) can predict happiness</t>
    <phoneticPr fontId="5" type="noConversion"/>
  </si>
  <si>
    <t>one-half of C.I.</t>
    <phoneticPr fontId="5" type="noConversion"/>
  </si>
  <si>
    <t>Pearson Correlation Analysis</t>
    <phoneticPr fontId="5" type="noConversion"/>
  </si>
  <si>
    <t>This is a special-purpose statistical analysis for the Data Labs Personality Survey.</t>
    <phoneticPr fontId="5" type="noConversion"/>
  </si>
  <si>
    <t>Extraversion</t>
    <phoneticPr fontId="5" type="noConversion"/>
  </si>
  <si>
    <t>Stability</t>
    <phoneticPr fontId="5" type="noConversion"/>
  </si>
  <si>
    <t>Openness</t>
    <phoneticPr fontId="5" type="noConversion"/>
  </si>
  <si>
    <t>Happiness</t>
    <phoneticPr fontId="5" type="noConversion"/>
  </si>
  <si>
    <t>Conscient.</t>
    <phoneticPr fontId="5" type="noConversion"/>
  </si>
  <si>
    <t>Agreeable</t>
    <phoneticPr fontId="5" type="noConversion"/>
  </si>
  <si>
    <t>Gratitude</t>
    <phoneticPr fontId="5" type="noConversion"/>
  </si>
  <si>
    <t>p</t>
    <phoneticPr fontId="5" type="noConversion"/>
  </si>
  <si>
    <t>Correlat with Happiness r</t>
    <phoneticPr fontId="5" type="noConversion"/>
  </si>
  <si>
    <t>degrees of freedom</t>
    <phoneticPr fontId="5" type="noConversion"/>
  </si>
  <si>
    <t>t</t>
    <phoneticPr fontId="5" type="noConversion"/>
  </si>
  <si>
    <t>(two-tailed) p</t>
    <phoneticPr fontId="5" type="noConversion"/>
  </si>
  <si>
    <t>(one-tailed) p</t>
    <phoneticPr fontId="5" type="noConversion"/>
  </si>
  <si>
    <t>N of Scores</t>
    <phoneticPr fontId="5" type="noConversion"/>
  </si>
  <si>
    <t>Mean</t>
    <phoneticPr fontId="5" type="noConversion"/>
  </si>
  <si>
    <t>Standard Error</t>
    <phoneticPr fontId="5" type="noConversion"/>
  </si>
  <si>
    <t>Standard Deviation</t>
    <phoneticPr fontId="5" type="noConversion"/>
  </si>
  <si>
    <t>Variance</t>
    <phoneticPr fontId="5" type="noConversion"/>
  </si>
  <si>
    <t>Median</t>
    <phoneticPr fontId="5" type="noConversion"/>
  </si>
  <si>
    <t>Mode</t>
    <phoneticPr fontId="5" type="noConversion"/>
  </si>
  <si>
    <t>Minimum</t>
    <phoneticPr fontId="5" type="noConversion"/>
  </si>
  <si>
    <t>Excel error bar values</t>
    <phoneticPr fontId="5" type="noConversion"/>
  </si>
  <si>
    <t>Enter your scores in the two green columns. Descriptive statistics are displayed in yellow.</t>
    <phoneticPr fontId="5" type="noConversion"/>
  </si>
  <si>
    <t>Maximum</t>
    <phoneticPr fontId="5" type="noConversion"/>
  </si>
  <si>
    <t>Range</t>
    <phoneticPr fontId="5" type="noConversion"/>
  </si>
  <si>
    <t>C.I. Upper Limit (95%)</t>
    <phoneticPr fontId="5" type="noConversion"/>
  </si>
  <si>
    <t>C.I. Lower Limit (95%)</t>
    <phoneticPr fontId="5" type="noConversion"/>
  </si>
  <si>
    <t>Confidence Interval (95%)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</si>
</sst>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"/>
  </numFmts>
  <fonts count="12" x14ac:knownFonts="1">
    <font>
      <sz val="10"/>
      <name val="Verdana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10"/>
      <color indexed="52"/>
      <name val="Verdana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57"/>
      <name val="Arial Narrow"/>
      <family val="2"/>
    </font>
    <font>
      <b/>
      <sz val="10"/>
      <color indexed="52"/>
      <name val="Arial Narrow"/>
      <family val="2"/>
    </font>
    <font>
      <sz val="10"/>
      <color indexed="5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2" fontId="0" fillId="0" borderId="0" xfId="0" applyNumberForma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" fontId="6" fillId="0" borderId="0" xfId="0" applyNumberFormat="1" applyFont="1"/>
    <xf numFmtId="0" fontId="7" fillId="0" borderId="5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6" fillId="0" borderId="0" xfId="0" applyNumberFormat="1" applyFont="1" applyBorder="1"/>
    <xf numFmtId="0" fontId="2" fillId="0" borderId="0" xfId="0" applyFont="1" applyAlignment="1">
      <alignment horizontal="left" indent="3"/>
    </xf>
    <xf numFmtId="1" fontId="0" fillId="2" borderId="6" xfId="0" applyNumberFormat="1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8" fillId="0" borderId="0" xfId="0" applyFont="1"/>
    <xf numFmtId="2" fontId="8" fillId="0" borderId="0" xfId="0" applyNumberFormat="1" applyFont="1" applyAlignment="1">
      <alignment horizontal="left" indent="1"/>
    </xf>
    <xf numFmtId="164" fontId="8" fillId="0" borderId="0" xfId="0" applyNumberFormat="1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0" fillId="3" borderId="7" xfId="0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2" fontId="8" fillId="0" borderId="3" xfId="0" applyNumberFormat="1" applyFont="1" applyBorder="1" applyAlignment="1">
      <alignment horizontal="left" indent="1"/>
    </xf>
    <xf numFmtId="2" fontId="8" fillId="0" borderId="0" xfId="0" applyNumberFormat="1" applyFont="1" applyBorder="1" applyAlignment="1">
      <alignment horizontal="left" indent="1"/>
    </xf>
    <xf numFmtId="2" fontId="8" fillId="0" borderId="4" xfId="0" applyNumberFormat="1" applyFont="1" applyBorder="1" applyAlignment="1">
      <alignment horizontal="left" indent="1"/>
    </xf>
    <xf numFmtId="0" fontId="0" fillId="0" borderId="0" xfId="0" applyBorder="1"/>
    <xf numFmtId="1" fontId="6" fillId="0" borderId="0" xfId="0" applyNumberFormat="1" applyFont="1" applyBorder="1"/>
    <xf numFmtId="164" fontId="1" fillId="0" borderId="0" xfId="0" applyNumberFormat="1" applyFont="1" applyBorder="1"/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" fontId="0" fillId="2" borderId="1" xfId="0" applyNumberFormat="1" applyFill="1" applyBorder="1"/>
    <xf numFmtId="166" fontId="0" fillId="2" borderId="8" xfId="0" applyNumberFormat="1" applyFill="1" applyBorder="1"/>
    <xf numFmtId="166" fontId="0" fillId="2" borderId="9" xfId="0" applyNumberFormat="1" applyFill="1" applyBorder="1"/>
    <xf numFmtId="166" fontId="0" fillId="2" borderId="10" xfId="0" applyNumberFormat="1" applyFill="1" applyBorder="1"/>
    <xf numFmtId="166" fontId="0" fillId="2" borderId="11" xfId="0" applyNumberFormat="1" applyFill="1" applyBorder="1"/>
    <xf numFmtId="166" fontId="0" fillId="2" borderId="12" xfId="0" applyNumberFormat="1" applyFill="1" applyBorder="1"/>
    <xf numFmtId="166" fontId="0" fillId="2" borderId="13" xfId="0" applyNumberFormat="1" applyFill="1" applyBorder="1"/>
    <xf numFmtId="166" fontId="0" fillId="2" borderId="14" xfId="0" applyNumberFormat="1" applyFill="1" applyBorder="1"/>
    <xf numFmtId="166" fontId="0" fillId="2" borderId="2" xfId="0" applyNumberFormat="1" applyFill="1" applyBorder="1"/>
    <xf numFmtId="166" fontId="0" fillId="2" borderId="6" xfId="0" applyNumberFormat="1" applyFill="1" applyBorder="1"/>
    <xf numFmtId="166" fontId="0" fillId="2" borderId="1" xfId="0" applyNumberFormat="1" applyFill="1" applyBorder="1"/>
    <xf numFmtId="1" fontId="0" fillId="3" borderId="7" xfId="0" applyNumberFormat="1" applyFill="1" applyBorder="1" applyAlignment="1">
      <alignment horizontal="center"/>
    </xf>
    <xf numFmtId="165" fontId="6" fillId="0" borderId="0" xfId="0" applyNumberFormat="1" applyFont="1" applyBorder="1"/>
    <xf numFmtId="165" fontId="6" fillId="0" borderId="4" xfId="0" applyNumberFormat="1" applyFont="1" applyBorder="1"/>
    <xf numFmtId="165" fontId="6" fillId="0" borderId="3" xfId="0" applyNumberFormat="1" applyFont="1" applyBorder="1"/>
    <xf numFmtId="2" fontId="1" fillId="0" borderId="0" xfId="0" applyNumberFormat="1" applyFont="1" applyBorder="1"/>
    <xf numFmtId="0" fontId="8" fillId="0" borderId="0" xfId="0" applyFont="1" applyAlignment="1">
      <alignment horizontal="right"/>
    </xf>
    <xf numFmtId="2" fontId="11" fillId="0" borderId="3" xfId="0" applyNumberFormat="1" applyFont="1" applyBorder="1"/>
    <xf numFmtId="1" fontId="11" fillId="0" borderId="0" xfId="0" applyNumberFormat="1" applyFont="1" applyBorder="1"/>
    <xf numFmtId="2" fontId="11" fillId="0" borderId="0" xfId="0" applyNumberFormat="1" applyFont="1" applyBorder="1"/>
    <xf numFmtId="2" fontId="1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'Personality and Happiness'!$K$21:$P$21</c:f>
                <c:numCache>
                  <c:formatCode>General</c:formatCode>
                  <c:ptCount val="6"/>
                  <c:pt idx="0">
                    <c:v>28.713897858449155</c:v>
                  </c:pt>
                  <c:pt idx="1">
                    <c:v>21.66739832156059</c:v>
                  </c:pt>
                  <c:pt idx="2">
                    <c:v>26.084852439410138</c:v>
                  </c:pt>
                  <c:pt idx="3">
                    <c:v>26.966571601417762</c:v>
                  </c:pt>
                  <c:pt idx="4">
                    <c:v>21.186588902687554</c:v>
                  </c:pt>
                  <c:pt idx="5">
                    <c:v>2.9283780173356493</c:v>
                  </c:pt>
                </c:numCache>
              </c:numRef>
            </c:plus>
            <c:minus>
              <c:numRef>
                <c:f>'Personality and Happiness'!$K$21:$P$21</c:f>
                <c:numCache>
                  <c:formatCode>General</c:formatCode>
                  <c:ptCount val="6"/>
                  <c:pt idx="0">
                    <c:v>28.713897858449155</c:v>
                  </c:pt>
                  <c:pt idx="1">
                    <c:v>21.66739832156059</c:v>
                  </c:pt>
                  <c:pt idx="2">
                    <c:v>26.084852439410138</c:v>
                  </c:pt>
                  <c:pt idx="3">
                    <c:v>26.966571601417762</c:v>
                  </c:pt>
                  <c:pt idx="4">
                    <c:v>21.186588902687554</c:v>
                  </c:pt>
                  <c:pt idx="5">
                    <c:v>2.9283780173356493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'Personality and Happiness'!$K$6:$O$6</c:f>
              <c:strCache>
                <c:ptCount val="5"/>
                <c:pt idx="0">
                  <c:v>Extraversion</c:v>
                </c:pt>
                <c:pt idx="1">
                  <c:v>Agreeable</c:v>
                </c:pt>
                <c:pt idx="2">
                  <c:v>Conscient.</c:v>
                </c:pt>
                <c:pt idx="3">
                  <c:v>Stability</c:v>
                </c:pt>
                <c:pt idx="4">
                  <c:v>Openness</c:v>
                </c:pt>
              </c:strCache>
            </c:strRef>
          </c:cat>
          <c:val>
            <c:numRef>
              <c:f>'Personality and Happiness'!$K$10:$O$10</c:f>
              <c:numCache>
                <c:formatCode>0.0</c:formatCode>
                <c:ptCount val="5"/>
                <c:pt idx="0">
                  <c:v>700.11578947368423</c:v>
                </c:pt>
                <c:pt idx="1">
                  <c:v>790.17894736842106</c:v>
                </c:pt>
                <c:pt idx="2">
                  <c:v>737.32631578947371</c:v>
                </c:pt>
                <c:pt idx="3">
                  <c:v>652.20000000000005</c:v>
                </c:pt>
                <c:pt idx="4">
                  <c:v>713.88421052631577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4-8C4F-AFE1-84018634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246831"/>
        <c:axId val="1"/>
      </c:barChart>
      <c:catAx>
        <c:axId val="11242468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Note: Error bars indicate 95% confidence intervals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424683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31</xdr:row>
      <xdr:rowOff>25400</xdr:rowOff>
    </xdr:from>
    <xdr:to>
      <xdr:col>16</xdr:col>
      <xdr:colOff>469900</xdr:colOff>
      <xdr:row>51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04A3E5A-1878-8657-FBAC-CFDCE8A7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selection activeCell="I4" sqref="I4"/>
    </sheetView>
  </sheetViews>
  <sheetFormatPr baseColWidth="10" defaultRowHeight="13" x14ac:dyDescent="0.15"/>
  <cols>
    <col min="1" max="7" width="9.33203125" customWidth="1"/>
    <col min="8" max="8" width="3.33203125" customWidth="1"/>
    <col min="9" max="9" width="14.5" customWidth="1"/>
    <col min="10" max="10" width="1.5" customWidth="1"/>
    <col min="11" max="11" width="7.5" customWidth="1"/>
    <col min="12" max="12" width="7.6640625" customWidth="1"/>
    <col min="13" max="14" width="8.33203125" customWidth="1"/>
    <col min="15" max="16" width="7.5" customWidth="1"/>
    <col min="17" max="17" width="8.33203125" customWidth="1"/>
    <col min="18" max="18" width="1.6640625" customWidth="1"/>
    <col min="19" max="19" width="16" customWidth="1"/>
  </cols>
  <sheetData>
    <row r="1" spans="1:18" x14ac:dyDescent="0.15">
      <c r="A1" s="2" t="s">
        <v>3</v>
      </c>
      <c r="I1" s="2" t="s">
        <v>0</v>
      </c>
    </row>
    <row r="2" spans="1:18" ht="6" customHeight="1" x14ac:dyDescent="0.15"/>
    <row r="3" spans="1:18" x14ac:dyDescent="0.15">
      <c r="A3" s="1" t="s">
        <v>4</v>
      </c>
      <c r="I3" t="s">
        <v>1</v>
      </c>
    </row>
    <row r="4" spans="1:18" x14ac:dyDescent="0.15">
      <c r="A4" s="1" t="s">
        <v>27</v>
      </c>
    </row>
    <row r="5" spans="1:18" ht="7" customHeight="1" x14ac:dyDescent="0.15"/>
    <row r="6" spans="1:18" x14ac:dyDescent="0.15">
      <c r="A6" s="31" t="s">
        <v>5</v>
      </c>
      <c r="B6" s="31" t="s">
        <v>10</v>
      </c>
      <c r="C6" s="31" t="s">
        <v>9</v>
      </c>
      <c r="D6" s="31" t="s">
        <v>6</v>
      </c>
      <c r="E6" s="31" t="s">
        <v>7</v>
      </c>
      <c r="F6" s="31" t="s">
        <v>11</v>
      </c>
      <c r="G6" s="31" t="s">
        <v>8</v>
      </c>
      <c r="K6" s="32" t="str">
        <f t="shared" ref="K6:Q6" si="0">A6</f>
        <v>Extraversion</v>
      </c>
      <c r="L6" s="32" t="str">
        <f t="shared" si="0"/>
        <v>Agreeable</v>
      </c>
      <c r="M6" s="32" t="str">
        <f t="shared" si="0"/>
        <v>Conscient.</v>
      </c>
      <c r="N6" s="32" t="str">
        <f t="shared" si="0"/>
        <v>Stability</v>
      </c>
      <c r="O6" s="32" t="str">
        <f t="shared" si="0"/>
        <v>Openness</v>
      </c>
      <c r="P6" s="32" t="str">
        <f t="shared" si="0"/>
        <v>Gratitude</v>
      </c>
      <c r="Q6" s="32" t="str">
        <f t="shared" si="0"/>
        <v>Happiness</v>
      </c>
      <c r="R6" s="3"/>
    </row>
    <row r="7" spans="1:18" ht="14" thickBot="1" x14ac:dyDescent="0.2">
      <c r="A7" s="23">
        <v>422</v>
      </c>
      <c r="B7" s="23">
        <v>711</v>
      </c>
      <c r="C7" s="23">
        <v>556</v>
      </c>
      <c r="D7" s="23">
        <v>489</v>
      </c>
      <c r="E7" s="23">
        <v>867</v>
      </c>
      <c r="F7" s="44">
        <v>82.2</v>
      </c>
      <c r="G7" s="44">
        <v>76.7</v>
      </c>
      <c r="I7" s="6" t="s">
        <v>18</v>
      </c>
      <c r="J7" s="6"/>
      <c r="K7" s="16">
        <f t="shared" ref="K7:Q7" si="1">COUNT(A7:A101)</f>
        <v>95</v>
      </c>
      <c r="L7" s="33">
        <f t="shared" si="1"/>
        <v>95</v>
      </c>
      <c r="M7" s="33">
        <f t="shared" si="1"/>
        <v>95</v>
      </c>
      <c r="N7" s="33">
        <f t="shared" si="1"/>
        <v>95</v>
      </c>
      <c r="O7" s="33">
        <f t="shared" si="1"/>
        <v>95</v>
      </c>
      <c r="P7" s="33">
        <f t="shared" si="1"/>
        <v>95</v>
      </c>
      <c r="Q7" s="33">
        <f t="shared" si="1"/>
        <v>95</v>
      </c>
      <c r="R7" s="17"/>
    </row>
    <row r="8" spans="1:18" x14ac:dyDescent="0.15">
      <c r="A8" s="23">
        <v>733</v>
      </c>
      <c r="B8" s="23">
        <v>711</v>
      </c>
      <c r="C8" s="23">
        <v>933</v>
      </c>
      <c r="D8" s="23">
        <v>378</v>
      </c>
      <c r="E8" s="23">
        <v>778</v>
      </c>
      <c r="F8" s="44">
        <v>66.7</v>
      </c>
      <c r="G8" s="44">
        <v>70</v>
      </c>
      <c r="I8" s="6" t="s">
        <v>24</v>
      </c>
      <c r="J8" s="6"/>
      <c r="K8" s="34">
        <f t="shared" ref="K8:Q8" si="2">MODE(A7:A101)</f>
        <v>711</v>
      </c>
      <c r="L8" s="35">
        <f t="shared" si="2"/>
        <v>800</v>
      </c>
      <c r="M8" s="35">
        <f t="shared" si="2"/>
        <v>867</v>
      </c>
      <c r="N8" s="35">
        <f t="shared" si="2"/>
        <v>644</v>
      </c>
      <c r="O8" s="35">
        <f t="shared" si="2"/>
        <v>700</v>
      </c>
      <c r="P8" s="35">
        <f t="shared" si="2"/>
        <v>64.400000000000006</v>
      </c>
      <c r="Q8" s="35">
        <f t="shared" si="2"/>
        <v>75.599999999999994</v>
      </c>
      <c r="R8" s="18"/>
    </row>
    <row r="9" spans="1:18" x14ac:dyDescent="0.15">
      <c r="A9" s="23">
        <v>667</v>
      </c>
      <c r="B9" s="23">
        <v>867</v>
      </c>
      <c r="C9" s="23">
        <v>956</v>
      </c>
      <c r="D9" s="23">
        <v>556</v>
      </c>
      <c r="E9" s="23">
        <v>789</v>
      </c>
      <c r="F9" s="44">
        <v>48.9</v>
      </c>
      <c r="G9" s="44">
        <v>83.3</v>
      </c>
      <c r="I9" s="6" t="s">
        <v>23</v>
      </c>
      <c r="J9" s="6"/>
      <c r="K9" s="36">
        <f t="shared" ref="K9:Q9" si="3">MEDIAN(A7:A101)</f>
        <v>711</v>
      </c>
      <c r="L9" s="37">
        <f t="shared" si="3"/>
        <v>800</v>
      </c>
      <c r="M9" s="37">
        <f t="shared" si="3"/>
        <v>756</v>
      </c>
      <c r="N9" s="37">
        <f t="shared" si="3"/>
        <v>644</v>
      </c>
      <c r="O9" s="37">
        <f t="shared" si="3"/>
        <v>711</v>
      </c>
      <c r="P9" s="37">
        <f t="shared" si="3"/>
        <v>64.400000000000006</v>
      </c>
      <c r="Q9" s="37">
        <f t="shared" si="3"/>
        <v>73.3</v>
      </c>
      <c r="R9" s="18"/>
    </row>
    <row r="10" spans="1:18" ht="14" thickBot="1" x14ac:dyDescent="0.2">
      <c r="A10" s="23">
        <v>467</v>
      </c>
      <c r="B10" s="23">
        <v>911</v>
      </c>
      <c r="C10" s="23">
        <v>467</v>
      </c>
      <c r="D10" s="23">
        <v>467</v>
      </c>
      <c r="E10" s="23">
        <v>744</v>
      </c>
      <c r="F10" s="44">
        <v>77.8</v>
      </c>
      <c r="G10" s="44">
        <v>73.3</v>
      </c>
      <c r="I10" s="6" t="s">
        <v>19</v>
      </c>
      <c r="J10" s="6"/>
      <c r="K10" s="38">
        <f t="shared" ref="K10:Q10" si="4">AVERAGE(A7:A101)</f>
        <v>700.11578947368423</v>
      </c>
      <c r="L10" s="39">
        <f t="shared" si="4"/>
        <v>790.17894736842106</v>
      </c>
      <c r="M10" s="39">
        <f t="shared" si="4"/>
        <v>737.32631578947371</v>
      </c>
      <c r="N10" s="39">
        <f t="shared" si="4"/>
        <v>652.20000000000005</v>
      </c>
      <c r="O10" s="39">
        <f t="shared" si="4"/>
        <v>713.88421052631577</v>
      </c>
      <c r="P10" s="39">
        <f t="shared" si="4"/>
        <v>62.916842105263164</v>
      </c>
      <c r="Q10" s="39">
        <f t="shared" si="4"/>
        <v>71.19789473684213</v>
      </c>
      <c r="R10" s="18"/>
    </row>
    <row r="11" spans="1:18" x14ac:dyDescent="0.15">
      <c r="A11" s="23">
        <v>511</v>
      </c>
      <c r="B11" s="23">
        <v>889</v>
      </c>
      <c r="C11" s="23">
        <v>711</v>
      </c>
      <c r="D11" s="23">
        <v>867</v>
      </c>
      <c r="E11" s="23">
        <v>733</v>
      </c>
      <c r="F11" s="44">
        <v>93.3</v>
      </c>
      <c r="G11" s="44">
        <v>67.8</v>
      </c>
      <c r="I11" s="6" t="s">
        <v>25</v>
      </c>
      <c r="J11" s="6"/>
      <c r="K11" s="40">
        <f t="shared" ref="K11:Q11" si="5">MIN(A7:A101)</f>
        <v>244</v>
      </c>
      <c r="L11" s="41">
        <f t="shared" si="5"/>
        <v>511</v>
      </c>
      <c r="M11" s="41">
        <f t="shared" si="5"/>
        <v>356</v>
      </c>
      <c r="N11" s="41">
        <f t="shared" si="5"/>
        <v>378</v>
      </c>
      <c r="O11" s="41">
        <f t="shared" si="5"/>
        <v>467</v>
      </c>
      <c r="P11" s="41">
        <f t="shared" si="5"/>
        <v>31.1</v>
      </c>
      <c r="Q11" s="41">
        <f t="shared" si="5"/>
        <v>45.6</v>
      </c>
      <c r="R11" s="18"/>
    </row>
    <row r="12" spans="1:18" ht="14" thickBot="1" x14ac:dyDescent="0.2">
      <c r="A12" s="23">
        <v>867</v>
      </c>
      <c r="B12" s="23">
        <v>778</v>
      </c>
      <c r="C12" s="23">
        <v>867</v>
      </c>
      <c r="D12" s="23">
        <v>756</v>
      </c>
      <c r="E12" s="23">
        <v>922</v>
      </c>
      <c r="F12" s="44">
        <v>80</v>
      </c>
      <c r="G12" s="44">
        <v>57.8</v>
      </c>
      <c r="I12" s="6" t="s">
        <v>28</v>
      </c>
      <c r="J12" s="6"/>
      <c r="K12" s="42">
        <f t="shared" ref="K12:Q12" si="6">MAX(A7:A101)</f>
        <v>1000</v>
      </c>
      <c r="L12" s="43">
        <f t="shared" si="6"/>
        <v>978</v>
      </c>
      <c r="M12" s="43">
        <f t="shared" si="6"/>
        <v>956</v>
      </c>
      <c r="N12" s="43">
        <f t="shared" si="6"/>
        <v>1000</v>
      </c>
      <c r="O12" s="43">
        <f t="shared" si="6"/>
        <v>933</v>
      </c>
      <c r="P12" s="43">
        <f t="shared" si="6"/>
        <v>95.6</v>
      </c>
      <c r="Q12" s="43">
        <f t="shared" si="6"/>
        <v>98.9</v>
      </c>
      <c r="R12" s="18"/>
    </row>
    <row r="13" spans="1:18" x14ac:dyDescent="0.15">
      <c r="A13" s="23">
        <v>711</v>
      </c>
      <c r="B13" s="23">
        <v>622</v>
      </c>
      <c r="C13" s="23">
        <v>689</v>
      </c>
      <c r="D13" s="23">
        <v>444</v>
      </c>
      <c r="E13" s="23">
        <v>700</v>
      </c>
      <c r="F13" s="44">
        <v>66.7</v>
      </c>
      <c r="G13" s="44">
        <v>56.7</v>
      </c>
      <c r="I13" s="6" t="s">
        <v>29</v>
      </c>
      <c r="J13" s="6"/>
      <c r="K13" s="34">
        <f t="shared" ref="K13:Q13" si="7">K12-K11</f>
        <v>756</v>
      </c>
      <c r="L13" s="35">
        <f t="shared" si="7"/>
        <v>467</v>
      </c>
      <c r="M13" s="35">
        <f t="shared" si="7"/>
        <v>600</v>
      </c>
      <c r="N13" s="35">
        <f t="shared" si="7"/>
        <v>622</v>
      </c>
      <c r="O13" s="35">
        <f t="shared" si="7"/>
        <v>466</v>
      </c>
      <c r="P13" s="35">
        <f t="shared" si="7"/>
        <v>64.5</v>
      </c>
      <c r="Q13" s="35">
        <f t="shared" si="7"/>
        <v>53.300000000000004</v>
      </c>
      <c r="R13" s="18"/>
    </row>
    <row r="14" spans="1:18" x14ac:dyDescent="0.15">
      <c r="A14" s="23">
        <v>778</v>
      </c>
      <c r="B14" s="23">
        <v>800</v>
      </c>
      <c r="C14" s="23">
        <v>822</v>
      </c>
      <c r="D14" s="23">
        <v>600</v>
      </c>
      <c r="E14" s="23">
        <v>644</v>
      </c>
      <c r="F14" s="44">
        <v>64.400000000000006</v>
      </c>
      <c r="G14" s="44">
        <v>73.3</v>
      </c>
      <c r="I14" s="6" t="s">
        <v>21</v>
      </c>
      <c r="J14" s="6"/>
      <c r="K14" s="36">
        <f t="shared" ref="K14:Q14" si="8">STDEV(A7:A101)</f>
        <v>142.79265306491405</v>
      </c>
      <c r="L14" s="37">
        <f t="shared" si="8"/>
        <v>107.75079393964965</v>
      </c>
      <c r="M14" s="37">
        <f t="shared" si="8"/>
        <v>129.71855311988429</v>
      </c>
      <c r="N14" s="37">
        <f t="shared" si="8"/>
        <v>134.10329457929552</v>
      </c>
      <c r="O14" s="37">
        <f t="shared" si="8"/>
        <v>105.35975483802945</v>
      </c>
      <c r="P14" s="37">
        <f t="shared" si="8"/>
        <v>14.562664683620723</v>
      </c>
      <c r="Q14" s="37">
        <f t="shared" si="8"/>
        <v>10.104570052518218</v>
      </c>
      <c r="R14" s="18"/>
    </row>
    <row r="15" spans="1:18" x14ac:dyDescent="0.15">
      <c r="A15" s="23">
        <v>711</v>
      </c>
      <c r="B15" s="23">
        <v>978</v>
      </c>
      <c r="C15" s="23">
        <v>822</v>
      </c>
      <c r="D15" s="23">
        <v>578</v>
      </c>
      <c r="E15" s="23">
        <v>711</v>
      </c>
      <c r="F15" s="44">
        <v>80</v>
      </c>
      <c r="G15" s="44">
        <v>76.7</v>
      </c>
      <c r="I15" s="6" t="s">
        <v>22</v>
      </c>
      <c r="J15" s="6"/>
      <c r="K15" s="36">
        <f t="shared" ref="K15:Q15" si="9">VAR(A7:A101)</f>
        <v>20389.741769316905</v>
      </c>
      <c r="L15" s="37">
        <f t="shared" si="9"/>
        <v>11610.23359462484</v>
      </c>
      <c r="M15" s="37">
        <f t="shared" si="9"/>
        <v>16826.903023516243</v>
      </c>
      <c r="N15" s="37">
        <f t="shared" si="9"/>
        <v>17983.693617021308</v>
      </c>
      <c r="O15" s="37">
        <f t="shared" si="9"/>
        <v>11100.677939529669</v>
      </c>
      <c r="P15" s="37">
        <f t="shared" si="9"/>
        <v>212.07120268757424</v>
      </c>
      <c r="Q15" s="37">
        <f t="shared" si="9"/>
        <v>102.10233594624802</v>
      </c>
      <c r="R15" s="18"/>
    </row>
    <row r="16" spans="1:18" x14ac:dyDescent="0.15">
      <c r="A16" s="23">
        <v>911</v>
      </c>
      <c r="B16" s="23">
        <v>978</v>
      </c>
      <c r="C16" s="23">
        <v>822</v>
      </c>
      <c r="D16" s="23">
        <v>1000</v>
      </c>
      <c r="E16" s="23">
        <v>689</v>
      </c>
      <c r="F16" s="44">
        <v>86.7</v>
      </c>
      <c r="G16" s="44">
        <v>73.3</v>
      </c>
      <c r="I16" s="6" t="s">
        <v>20</v>
      </c>
      <c r="J16" s="6"/>
      <c r="K16" s="36">
        <f t="shared" ref="K16:Q16" si="10">K14/SQRT(K7)</f>
        <v>14.650217088140765</v>
      </c>
      <c r="L16" s="37">
        <f t="shared" si="10"/>
        <v>11.054998200206876</v>
      </c>
      <c r="M16" s="37">
        <f t="shared" si="10"/>
        <v>13.308842736480942</v>
      </c>
      <c r="N16" s="37">
        <f t="shared" si="10"/>
        <v>13.75870771816556</v>
      </c>
      <c r="O16" s="37">
        <f t="shared" si="10"/>
        <v>10.80968276448173</v>
      </c>
      <c r="P16" s="37">
        <f t="shared" si="10"/>
        <v>1.4940978714069861</v>
      </c>
      <c r="Q16" s="37">
        <f t="shared" si="10"/>
        <v>1.0367070131011642</v>
      </c>
      <c r="R16" s="18"/>
    </row>
    <row r="17" spans="1:18" x14ac:dyDescent="0.15">
      <c r="A17" s="23">
        <v>778</v>
      </c>
      <c r="B17" s="23">
        <v>822</v>
      </c>
      <c r="C17" s="23">
        <v>667</v>
      </c>
      <c r="D17" s="23">
        <v>667</v>
      </c>
      <c r="E17" s="23">
        <v>544</v>
      </c>
      <c r="F17" s="44">
        <v>64.400000000000006</v>
      </c>
      <c r="G17" s="44">
        <v>76.7</v>
      </c>
      <c r="I17" s="6" t="s">
        <v>30</v>
      </c>
      <c r="J17" s="6"/>
      <c r="K17" s="36">
        <f t="shared" ref="K17:Q17" si="11">K10+K56</f>
        <v>700.11578947368423</v>
      </c>
      <c r="L17" s="37">
        <f t="shared" si="11"/>
        <v>790.17894736842106</v>
      </c>
      <c r="M17" s="37">
        <f t="shared" si="11"/>
        <v>737.32631578947371</v>
      </c>
      <c r="N17" s="37">
        <f t="shared" si="11"/>
        <v>652.20000000000005</v>
      </c>
      <c r="O17" s="37">
        <f t="shared" si="11"/>
        <v>713.88421052631577</v>
      </c>
      <c r="P17" s="37">
        <f t="shared" si="11"/>
        <v>62.916842105263164</v>
      </c>
      <c r="Q17" s="37">
        <f t="shared" si="11"/>
        <v>71.19789473684213</v>
      </c>
      <c r="R17" s="18"/>
    </row>
    <row r="18" spans="1:18" x14ac:dyDescent="0.15">
      <c r="A18" s="23">
        <v>911</v>
      </c>
      <c r="B18" s="23">
        <v>689</v>
      </c>
      <c r="C18" s="23">
        <v>667</v>
      </c>
      <c r="D18" s="23">
        <v>622</v>
      </c>
      <c r="E18" s="23">
        <v>678</v>
      </c>
      <c r="F18" s="44">
        <v>53.3</v>
      </c>
      <c r="G18" s="44">
        <v>80</v>
      </c>
      <c r="I18" s="6" t="s">
        <v>31</v>
      </c>
      <c r="J18" s="6"/>
      <c r="K18" s="36">
        <f t="shared" ref="K18:Q18" si="12">K10-K56</f>
        <v>700.11578947368423</v>
      </c>
      <c r="L18" s="37">
        <f t="shared" si="12"/>
        <v>790.17894736842106</v>
      </c>
      <c r="M18" s="37">
        <f t="shared" si="12"/>
        <v>737.32631578947371</v>
      </c>
      <c r="N18" s="37">
        <f t="shared" si="12"/>
        <v>652.20000000000005</v>
      </c>
      <c r="O18" s="37">
        <f t="shared" si="12"/>
        <v>713.88421052631577</v>
      </c>
      <c r="P18" s="37">
        <f t="shared" si="12"/>
        <v>62.916842105263164</v>
      </c>
      <c r="Q18" s="37">
        <f t="shared" si="12"/>
        <v>71.19789473684213</v>
      </c>
      <c r="R18" s="18"/>
    </row>
    <row r="19" spans="1:18" ht="14" thickBot="1" x14ac:dyDescent="0.2">
      <c r="A19" s="23">
        <v>956</v>
      </c>
      <c r="B19" s="23">
        <v>911</v>
      </c>
      <c r="C19" s="23">
        <v>933</v>
      </c>
      <c r="D19" s="23">
        <v>889</v>
      </c>
      <c r="E19" s="23">
        <v>900</v>
      </c>
      <c r="F19" s="44">
        <v>77.8</v>
      </c>
      <c r="G19" s="44">
        <v>98.9</v>
      </c>
      <c r="I19" s="6" t="s">
        <v>32</v>
      </c>
      <c r="J19" s="6"/>
      <c r="K19" s="38">
        <f>K21*2</f>
        <v>57.427795716898309</v>
      </c>
      <c r="L19" s="38">
        <f t="shared" ref="L19:Q19" si="13">L21*2</f>
        <v>43.33479664312118</v>
      </c>
      <c r="M19" s="38">
        <f t="shared" si="13"/>
        <v>52.169704878820276</v>
      </c>
      <c r="N19" s="38">
        <f t="shared" si="13"/>
        <v>53.933143202835524</v>
      </c>
      <c r="O19" s="38">
        <f t="shared" si="13"/>
        <v>42.373177805375107</v>
      </c>
      <c r="P19" s="38">
        <f t="shared" si="13"/>
        <v>5.8567560346712986</v>
      </c>
      <c r="Q19" s="38">
        <f t="shared" si="13"/>
        <v>4.0638168163967503</v>
      </c>
      <c r="R19" s="18"/>
    </row>
    <row r="20" spans="1:18" x14ac:dyDescent="0.15">
      <c r="A20" s="23">
        <v>800</v>
      </c>
      <c r="B20" s="23">
        <v>978</v>
      </c>
      <c r="C20" s="23">
        <v>689</v>
      </c>
      <c r="D20" s="23">
        <v>911</v>
      </c>
      <c r="E20" s="23">
        <v>800</v>
      </c>
      <c r="F20" s="44">
        <v>57.8</v>
      </c>
      <c r="G20" s="44">
        <v>48.9</v>
      </c>
      <c r="I20" s="6"/>
      <c r="J20" s="6"/>
      <c r="K20" s="18"/>
      <c r="L20" s="18"/>
      <c r="M20" s="18"/>
      <c r="N20" s="18"/>
      <c r="O20" s="18"/>
      <c r="P20" s="18"/>
      <c r="Q20" s="18"/>
      <c r="R20" s="18"/>
    </row>
    <row r="21" spans="1:18" x14ac:dyDescent="0.15">
      <c r="A21" s="23">
        <v>667</v>
      </c>
      <c r="B21" s="23">
        <v>733</v>
      </c>
      <c r="C21" s="23">
        <v>689</v>
      </c>
      <c r="D21" s="23">
        <v>444</v>
      </c>
      <c r="E21" s="23">
        <v>644</v>
      </c>
      <c r="F21" s="44">
        <v>80</v>
      </c>
      <c r="G21" s="44">
        <v>75.599999999999994</v>
      </c>
      <c r="I21" s="6" t="s">
        <v>26</v>
      </c>
      <c r="K21" s="18">
        <f>CONFIDENCE(0.05,K14,K7)</f>
        <v>28.713897858449155</v>
      </c>
      <c r="L21" s="18">
        <f t="shared" ref="L21:Q21" si="14">CONFIDENCE(0.05,L14,L7)</f>
        <v>21.66739832156059</v>
      </c>
      <c r="M21" s="18">
        <f t="shared" si="14"/>
        <v>26.084852439410138</v>
      </c>
      <c r="N21" s="18">
        <f t="shared" si="14"/>
        <v>26.966571601417762</v>
      </c>
      <c r="O21" s="18">
        <f t="shared" si="14"/>
        <v>21.186588902687554</v>
      </c>
      <c r="P21" s="18">
        <f t="shared" si="14"/>
        <v>2.9283780173356493</v>
      </c>
      <c r="Q21" s="18">
        <f t="shared" si="14"/>
        <v>2.0319084081983751</v>
      </c>
      <c r="R21" s="5"/>
    </row>
    <row r="22" spans="1:18" x14ac:dyDescent="0.15">
      <c r="A22" s="23">
        <v>689</v>
      </c>
      <c r="B22" s="23">
        <v>711</v>
      </c>
      <c r="C22" s="23">
        <v>644</v>
      </c>
      <c r="D22" s="23">
        <v>689</v>
      </c>
      <c r="E22" s="23">
        <v>678</v>
      </c>
      <c r="F22" s="44">
        <v>51.1</v>
      </c>
      <c r="G22" s="44">
        <v>74.400000000000006</v>
      </c>
      <c r="I22" s="49" t="s">
        <v>2</v>
      </c>
      <c r="N22" s="22"/>
      <c r="O22" s="22"/>
      <c r="P22" s="22"/>
      <c r="Q22" s="22"/>
      <c r="R22" s="5"/>
    </row>
    <row r="23" spans="1:18" x14ac:dyDescent="0.15">
      <c r="A23" s="23">
        <v>622</v>
      </c>
      <c r="B23" s="23">
        <v>800</v>
      </c>
      <c r="C23" s="23">
        <v>400</v>
      </c>
      <c r="D23" s="23">
        <v>489</v>
      </c>
      <c r="E23" s="23">
        <v>700</v>
      </c>
      <c r="F23" s="44">
        <v>53.3</v>
      </c>
      <c r="G23" s="44">
        <v>80</v>
      </c>
      <c r="I23" s="6"/>
      <c r="J23" s="6"/>
      <c r="K23" s="5"/>
      <c r="L23" s="22"/>
      <c r="M23" s="22"/>
      <c r="N23" s="22"/>
      <c r="O23" s="22"/>
      <c r="P23" s="22"/>
      <c r="Q23" s="22"/>
    </row>
    <row r="24" spans="1:18" x14ac:dyDescent="0.15">
      <c r="A24" s="23">
        <v>644</v>
      </c>
      <c r="B24" s="23">
        <v>689</v>
      </c>
      <c r="C24" s="23">
        <v>822</v>
      </c>
      <c r="D24" s="23">
        <v>689</v>
      </c>
      <c r="E24" s="23">
        <v>611</v>
      </c>
      <c r="F24" s="44">
        <v>68.900000000000006</v>
      </c>
      <c r="G24" s="44">
        <v>75.599999999999994</v>
      </c>
      <c r="I24" s="7" t="s">
        <v>13</v>
      </c>
      <c r="J24" s="9"/>
      <c r="K24" s="47">
        <f>PEARSON(A7:A101,G7:G101)</f>
        <v>7.7269222585804889E-2</v>
      </c>
      <c r="L24" s="47">
        <f>PEARSON(B7:B101,G7:G101)</f>
        <v>8.838385211935916E-2</v>
      </c>
      <c r="M24" s="47">
        <f>PEARSON(C7:C101,G7:G101)</f>
        <v>8.7322619120300274E-2</v>
      </c>
      <c r="N24" s="47">
        <f>PEARSON(D7:D101,G7:G101)</f>
        <v>-0.13961155155572391</v>
      </c>
      <c r="O24" s="47">
        <f>PEARSON(E7:E101,G7:G101)</f>
        <v>0.130820207139171</v>
      </c>
      <c r="P24" s="47">
        <f>PEARSON(F7:F101,G7:G101)</f>
        <v>0.26545258542653305</v>
      </c>
      <c r="Q24" s="25"/>
    </row>
    <row r="25" spans="1:18" x14ac:dyDescent="0.15">
      <c r="A25" s="23">
        <v>711</v>
      </c>
      <c r="B25" s="23">
        <v>578</v>
      </c>
      <c r="C25" s="23">
        <v>689</v>
      </c>
      <c r="D25" s="23">
        <v>711</v>
      </c>
      <c r="E25" s="23">
        <v>644</v>
      </c>
      <c r="F25" s="44">
        <v>31.1</v>
      </c>
      <c r="G25" s="44">
        <v>80</v>
      </c>
      <c r="I25" s="8" t="s">
        <v>12</v>
      </c>
      <c r="J25" s="10"/>
      <c r="K25" s="46">
        <f t="shared" ref="K25:P25" si="15">K30</f>
        <v>0.45671261406683927</v>
      </c>
      <c r="L25" s="46">
        <f t="shared" si="15"/>
        <v>0.39436755245963995</v>
      </c>
      <c r="M25" s="46">
        <f t="shared" si="15"/>
        <v>0.40009179626939817</v>
      </c>
      <c r="N25" s="46">
        <f t="shared" si="15"/>
        <v>0.17721824375702461</v>
      </c>
      <c r="O25" s="46">
        <f t="shared" si="15"/>
        <v>0.20636062483106227</v>
      </c>
      <c r="P25" s="46">
        <f t="shared" si="15"/>
        <v>9.3256192584857487E-3</v>
      </c>
      <c r="Q25" s="27"/>
    </row>
    <row r="26" spans="1:18" x14ac:dyDescent="0.15">
      <c r="A26" s="23">
        <v>756</v>
      </c>
      <c r="B26" s="23">
        <v>956</v>
      </c>
      <c r="C26" s="23">
        <v>867</v>
      </c>
      <c r="D26" s="23">
        <v>956</v>
      </c>
      <c r="E26" s="23">
        <v>900</v>
      </c>
      <c r="F26" s="44">
        <v>44.4</v>
      </c>
      <c r="G26" s="44">
        <v>71.099999999999994</v>
      </c>
      <c r="I26" s="6"/>
      <c r="J26" s="6"/>
      <c r="K26" s="11"/>
      <c r="L26" s="20"/>
      <c r="M26" s="20"/>
      <c r="N26" s="20"/>
      <c r="O26" s="20"/>
      <c r="P26" s="20"/>
      <c r="Q26" s="20"/>
    </row>
    <row r="27" spans="1:18" x14ac:dyDescent="0.15">
      <c r="A27" s="23">
        <v>711</v>
      </c>
      <c r="B27" s="23">
        <v>689</v>
      </c>
      <c r="C27" s="23">
        <v>933</v>
      </c>
      <c r="D27" s="23">
        <v>667</v>
      </c>
      <c r="E27" s="23">
        <v>700</v>
      </c>
      <c r="F27" s="44">
        <v>55.6</v>
      </c>
      <c r="G27" s="44">
        <v>53.3</v>
      </c>
      <c r="H27" s="28"/>
      <c r="I27" s="7" t="s">
        <v>15</v>
      </c>
      <c r="J27" s="9"/>
      <c r="K27" s="50">
        <f t="shared" ref="K27:P27" si="16">(K24 * SQRT(K28)) / (SQRT(1-K24^2))</f>
        <v>0.74739190139490874</v>
      </c>
      <c r="L27" s="50">
        <f t="shared" si="16"/>
        <v>0.85569176139172654</v>
      </c>
      <c r="M27" s="50">
        <f t="shared" si="16"/>
        <v>0.84533796215524992</v>
      </c>
      <c r="N27" s="50">
        <f t="shared" si="16"/>
        <v>-1.3596812886801286</v>
      </c>
      <c r="O27" s="50">
        <f t="shared" si="16"/>
        <v>1.2725202905195634</v>
      </c>
      <c r="P27" s="50">
        <f t="shared" si="16"/>
        <v>2.6551898419686797</v>
      </c>
      <c r="Q27" s="25"/>
    </row>
    <row r="28" spans="1:18" x14ac:dyDescent="0.15">
      <c r="A28" s="23">
        <v>867</v>
      </c>
      <c r="B28" s="23">
        <v>756</v>
      </c>
      <c r="C28" s="23">
        <v>844</v>
      </c>
      <c r="D28" s="23">
        <v>578</v>
      </c>
      <c r="E28" s="23">
        <v>789</v>
      </c>
      <c r="F28" s="44">
        <v>51.1</v>
      </c>
      <c r="G28" s="44">
        <v>85.6</v>
      </c>
      <c r="H28" s="28"/>
      <c r="I28" s="12" t="s">
        <v>14</v>
      </c>
      <c r="J28" s="13"/>
      <c r="K28" s="51">
        <f t="shared" ref="K28:P28" si="17">K7-2</f>
        <v>93</v>
      </c>
      <c r="L28" s="51">
        <f t="shared" si="17"/>
        <v>93</v>
      </c>
      <c r="M28" s="51">
        <f t="shared" si="17"/>
        <v>93</v>
      </c>
      <c r="N28" s="51">
        <f t="shared" si="17"/>
        <v>93</v>
      </c>
      <c r="O28" s="51">
        <f t="shared" si="17"/>
        <v>93</v>
      </c>
      <c r="P28" s="51">
        <f t="shared" si="17"/>
        <v>93</v>
      </c>
      <c r="Q28" s="29"/>
    </row>
    <row r="29" spans="1:18" x14ac:dyDescent="0.15">
      <c r="A29" s="23">
        <v>644</v>
      </c>
      <c r="B29" s="23">
        <v>733</v>
      </c>
      <c r="C29" s="23">
        <v>711</v>
      </c>
      <c r="D29" s="23">
        <v>489</v>
      </c>
      <c r="E29" s="23">
        <v>467</v>
      </c>
      <c r="F29" s="44">
        <v>46.7</v>
      </c>
      <c r="G29" s="44">
        <v>77.8</v>
      </c>
      <c r="H29" s="28"/>
      <c r="I29" s="12" t="s">
        <v>17</v>
      </c>
      <c r="J29" s="13"/>
      <c r="K29" s="52">
        <f>TDIST(ABS(K27),K28,1)</f>
        <v>0.22835630703341964</v>
      </c>
      <c r="L29" s="52">
        <f t="shared" ref="L29:P29" si="18">TDIST(ABS(L27),L28,1)</f>
        <v>0.19718377622981997</v>
      </c>
      <c r="M29" s="52">
        <f t="shared" si="18"/>
        <v>0.20004589813469908</v>
      </c>
      <c r="N29" s="52">
        <f t="shared" si="18"/>
        <v>8.8609121878512304E-2</v>
      </c>
      <c r="O29" s="52">
        <f t="shared" si="18"/>
        <v>0.10318031241553113</v>
      </c>
      <c r="P29" s="52">
        <f t="shared" si="18"/>
        <v>4.6628096292428743E-3</v>
      </c>
      <c r="Q29" s="45"/>
    </row>
    <row r="30" spans="1:18" x14ac:dyDescent="0.15">
      <c r="A30" s="23">
        <v>689</v>
      </c>
      <c r="B30" s="23">
        <v>733</v>
      </c>
      <c r="C30" s="23">
        <v>733</v>
      </c>
      <c r="D30" s="23">
        <v>578</v>
      </c>
      <c r="E30" s="23">
        <v>500</v>
      </c>
      <c r="F30" s="44">
        <v>73.3</v>
      </c>
      <c r="G30" s="44">
        <v>64.400000000000006</v>
      </c>
      <c r="I30" s="8" t="s">
        <v>16</v>
      </c>
      <c r="J30" s="10"/>
      <c r="K30" s="53">
        <f t="shared" ref="K30:P30" si="19">TDIST(ABS(K27),K28,2)</f>
        <v>0.45671261406683927</v>
      </c>
      <c r="L30" s="53">
        <f t="shared" si="19"/>
        <v>0.39436755245963995</v>
      </c>
      <c r="M30" s="53">
        <f t="shared" si="19"/>
        <v>0.40009179626939817</v>
      </c>
      <c r="N30" s="53">
        <f t="shared" si="19"/>
        <v>0.17721824375702461</v>
      </c>
      <c r="O30" s="53">
        <f t="shared" si="19"/>
        <v>0.20636062483106227</v>
      </c>
      <c r="P30" s="53">
        <f t="shared" si="19"/>
        <v>9.3256192584857487E-3</v>
      </c>
      <c r="Q30" s="27"/>
    </row>
    <row r="31" spans="1:18" x14ac:dyDescent="0.15">
      <c r="A31" s="23">
        <v>644</v>
      </c>
      <c r="B31" s="23">
        <v>889</v>
      </c>
      <c r="C31" s="23">
        <v>800</v>
      </c>
      <c r="D31" s="23">
        <v>489</v>
      </c>
      <c r="E31" s="23">
        <v>656</v>
      </c>
      <c r="F31" s="44">
        <v>55.6</v>
      </c>
      <c r="G31" s="44">
        <v>77.8</v>
      </c>
      <c r="I31" s="13"/>
      <c r="J31" s="13"/>
      <c r="K31" s="14"/>
      <c r="L31" s="26"/>
      <c r="M31" s="26"/>
      <c r="N31" s="26"/>
      <c r="O31" s="26"/>
      <c r="P31" s="26"/>
      <c r="Q31" s="26"/>
    </row>
    <row r="32" spans="1:18" x14ac:dyDescent="0.15">
      <c r="A32" s="23">
        <v>511</v>
      </c>
      <c r="B32" s="23">
        <v>800</v>
      </c>
      <c r="C32" s="23">
        <v>778</v>
      </c>
      <c r="D32" s="23">
        <v>467</v>
      </c>
      <c r="E32" s="23">
        <v>600</v>
      </c>
      <c r="F32" s="44">
        <v>60</v>
      </c>
      <c r="G32" s="44">
        <v>65.599999999999994</v>
      </c>
      <c r="I32" s="13"/>
      <c r="J32" s="13"/>
      <c r="K32" s="14"/>
      <c r="L32" s="26"/>
      <c r="M32" s="26"/>
      <c r="N32" s="26"/>
      <c r="O32" s="26"/>
      <c r="P32" s="26"/>
      <c r="Q32" s="26"/>
    </row>
    <row r="33" spans="1:18" x14ac:dyDescent="0.15">
      <c r="A33" s="23">
        <v>378</v>
      </c>
      <c r="B33" s="23">
        <v>822</v>
      </c>
      <c r="C33" s="23">
        <v>867</v>
      </c>
      <c r="D33" s="23">
        <v>711</v>
      </c>
      <c r="E33" s="23">
        <v>800</v>
      </c>
      <c r="F33" s="44">
        <v>62.2</v>
      </c>
      <c r="G33" s="44">
        <v>53.3</v>
      </c>
      <c r="I33" s="6"/>
      <c r="J33" s="6"/>
      <c r="K33" s="5"/>
      <c r="L33" s="5"/>
      <c r="M33" s="5"/>
      <c r="N33" s="5"/>
      <c r="O33" s="5"/>
      <c r="P33" s="5"/>
      <c r="Q33" s="5"/>
      <c r="R33" s="5"/>
    </row>
    <row r="34" spans="1:18" x14ac:dyDescent="0.15">
      <c r="A34" s="23">
        <v>533</v>
      </c>
      <c r="B34" s="23">
        <v>822</v>
      </c>
      <c r="C34" s="23">
        <v>711</v>
      </c>
      <c r="D34" s="23">
        <v>778</v>
      </c>
      <c r="E34" s="23">
        <v>700</v>
      </c>
      <c r="F34" s="44">
        <v>64.400000000000006</v>
      </c>
      <c r="G34" s="44">
        <v>75.599999999999994</v>
      </c>
      <c r="L34" s="5"/>
      <c r="M34" s="5"/>
      <c r="N34" s="5"/>
      <c r="O34" s="5"/>
      <c r="P34" s="5"/>
      <c r="Q34" s="5"/>
      <c r="R34" s="5"/>
    </row>
    <row r="35" spans="1:18" x14ac:dyDescent="0.15">
      <c r="A35" s="23">
        <v>533</v>
      </c>
      <c r="B35" s="23">
        <v>756</v>
      </c>
      <c r="C35" s="23">
        <v>822</v>
      </c>
      <c r="D35" s="23">
        <v>689</v>
      </c>
      <c r="E35" s="23">
        <v>822</v>
      </c>
      <c r="F35" s="44">
        <v>44.4</v>
      </c>
      <c r="G35" s="44">
        <v>75.599999999999994</v>
      </c>
      <c r="L35" s="5"/>
      <c r="M35" s="5"/>
      <c r="N35" s="5"/>
      <c r="O35" s="5"/>
      <c r="P35" s="5"/>
      <c r="Q35" s="5"/>
      <c r="R35" s="5"/>
    </row>
    <row r="36" spans="1:18" x14ac:dyDescent="0.15">
      <c r="A36" s="23">
        <v>844</v>
      </c>
      <c r="B36" s="23">
        <v>800</v>
      </c>
      <c r="C36" s="23">
        <v>622</v>
      </c>
      <c r="D36" s="23">
        <v>911</v>
      </c>
      <c r="E36" s="23">
        <v>822</v>
      </c>
      <c r="F36" s="44">
        <v>60</v>
      </c>
      <c r="G36" s="44">
        <v>72.2</v>
      </c>
      <c r="L36" s="5"/>
      <c r="M36" s="5"/>
      <c r="N36" s="5"/>
      <c r="O36" s="5"/>
      <c r="P36" s="5"/>
      <c r="Q36" s="5"/>
      <c r="R36" s="5"/>
    </row>
    <row r="37" spans="1:18" x14ac:dyDescent="0.15">
      <c r="A37" s="23">
        <v>533</v>
      </c>
      <c r="B37" s="23">
        <v>778</v>
      </c>
      <c r="C37" s="23">
        <v>556</v>
      </c>
      <c r="D37" s="23">
        <v>511</v>
      </c>
      <c r="E37" s="23">
        <v>811</v>
      </c>
      <c r="F37" s="44">
        <v>44.4</v>
      </c>
      <c r="G37" s="44">
        <v>65.599999999999994</v>
      </c>
      <c r="L37" s="5"/>
      <c r="M37" s="5"/>
      <c r="N37" s="5"/>
      <c r="O37" s="5"/>
      <c r="P37" s="5"/>
      <c r="Q37" s="5"/>
      <c r="R37" s="5"/>
    </row>
    <row r="38" spans="1:18" x14ac:dyDescent="0.15">
      <c r="A38" s="23">
        <v>733</v>
      </c>
      <c r="B38" s="23">
        <v>689</v>
      </c>
      <c r="C38" s="23">
        <v>667</v>
      </c>
      <c r="D38" s="23">
        <v>778</v>
      </c>
      <c r="E38" s="23">
        <v>800</v>
      </c>
      <c r="F38" s="44">
        <v>40</v>
      </c>
      <c r="G38" s="44">
        <v>70</v>
      </c>
      <c r="I38" s="4"/>
      <c r="J38" s="4"/>
    </row>
    <row r="39" spans="1:18" x14ac:dyDescent="0.15">
      <c r="A39" s="23">
        <v>844</v>
      </c>
      <c r="B39" s="23">
        <v>911</v>
      </c>
      <c r="C39" s="23">
        <v>511</v>
      </c>
      <c r="D39" s="23">
        <v>733</v>
      </c>
      <c r="E39" s="23">
        <v>611</v>
      </c>
      <c r="F39" s="44">
        <v>68.900000000000006</v>
      </c>
      <c r="G39" s="44">
        <v>55.6</v>
      </c>
    </row>
    <row r="40" spans="1:18" x14ac:dyDescent="0.15">
      <c r="A40" s="23">
        <v>711</v>
      </c>
      <c r="B40" s="23">
        <v>800</v>
      </c>
      <c r="C40" s="23">
        <v>733</v>
      </c>
      <c r="D40" s="23">
        <v>667</v>
      </c>
      <c r="E40" s="23">
        <v>633</v>
      </c>
      <c r="F40" s="44">
        <v>62.2</v>
      </c>
      <c r="G40" s="44">
        <v>73.3</v>
      </c>
    </row>
    <row r="41" spans="1:18" x14ac:dyDescent="0.15">
      <c r="A41" s="23">
        <v>711</v>
      </c>
      <c r="B41" s="23">
        <v>711</v>
      </c>
      <c r="C41" s="23">
        <v>356</v>
      </c>
      <c r="D41" s="23">
        <v>644</v>
      </c>
      <c r="E41" s="23">
        <v>689</v>
      </c>
      <c r="F41" s="44">
        <v>62.2</v>
      </c>
      <c r="G41" s="44">
        <v>74.400000000000006</v>
      </c>
    </row>
    <row r="42" spans="1:18" x14ac:dyDescent="0.15">
      <c r="A42" s="23">
        <v>844</v>
      </c>
      <c r="B42" s="23">
        <v>911</v>
      </c>
      <c r="C42" s="23">
        <v>778</v>
      </c>
      <c r="D42" s="23">
        <v>956</v>
      </c>
      <c r="E42" s="23">
        <v>700</v>
      </c>
      <c r="F42" s="44">
        <v>51.1</v>
      </c>
      <c r="G42" s="44">
        <v>68.900000000000006</v>
      </c>
    </row>
    <row r="43" spans="1:18" x14ac:dyDescent="0.15">
      <c r="A43" s="23">
        <v>756</v>
      </c>
      <c r="B43" s="23">
        <v>822</v>
      </c>
      <c r="C43" s="23">
        <v>911</v>
      </c>
      <c r="D43" s="23">
        <v>644</v>
      </c>
      <c r="E43" s="23">
        <v>800</v>
      </c>
      <c r="F43" s="44">
        <v>66.7</v>
      </c>
      <c r="G43" s="44">
        <v>71.099999999999994</v>
      </c>
    </row>
    <row r="44" spans="1:18" x14ac:dyDescent="0.15">
      <c r="A44" s="23">
        <v>822</v>
      </c>
      <c r="B44" s="23">
        <v>689</v>
      </c>
      <c r="C44" s="23">
        <v>800</v>
      </c>
      <c r="D44" s="23">
        <v>578</v>
      </c>
      <c r="E44" s="23">
        <v>589</v>
      </c>
      <c r="F44" s="44">
        <v>68.900000000000006</v>
      </c>
      <c r="G44" s="44">
        <v>62.2</v>
      </c>
    </row>
    <row r="45" spans="1:18" x14ac:dyDescent="0.15">
      <c r="A45" s="23">
        <v>533</v>
      </c>
      <c r="B45" s="23">
        <v>756</v>
      </c>
      <c r="C45" s="23">
        <v>622</v>
      </c>
      <c r="D45" s="23">
        <v>667</v>
      </c>
      <c r="E45" s="23">
        <v>500</v>
      </c>
      <c r="F45" s="44">
        <v>64.400000000000006</v>
      </c>
      <c r="G45" s="44">
        <v>62.2</v>
      </c>
    </row>
    <row r="46" spans="1:18" x14ac:dyDescent="0.15">
      <c r="A46" s="23">
        <v>711</v>
      </c>
      <c r="B46" s="23">
        <v>978</v>
      </c>
      <c r="C46" s="23">
        <v>867</v>
      </c>
      <c r="D46" s="23">
        <v>644</v>
      </c>
      <c r="E46" s="23">
        <v>733</v>
      </c>
      <c r="F46" s="44">
        <v>53.3</v>
      </c>
      <c r="G46" s="44">
        <v>75.599999999999994</v>
      </c>
    </row>
    <row r="47" spans="1:18" x14ac:dyDescent="0.15">
      <c r="A47" s="23">
        <v>711</v>
      </c>
      <c r="B47" s="23">
        <v>867</v>
      </c>
      <c r="C47" s="23">
        <v>644</v>
      </c>
      <c r="D47" s="23">
        <v>489</v>
      </c>
      <c r="E47" s="23">
        <v>633</v>
      </c>
      <c r="F47" s="44">
        <v>82.2</v>
      </c>
      <c r="G47" s="44">
        <v>86.7</v>
      </c>
    </row>
    <row r="48" spans="1:18" x14ac:dyDescent="0.15">
      <c r="A48" s="23">
        <v>556</v>
      </c>
      <c r="B48" s="23">
        <v>711</v>
      </c>
      <c r="C48" s="23">
        <v>800</v>
      </c>
      <c r="D48" s="23">
        <v>622</v>
      </c>
      <c r="E48" s="23">
        <v>511</v>
      </c>
      <c r="F48" s="44">
        <v>68.900000000000006</v>
      </c>
      <c r="G48" s="44">
        <v>63.3</v>
      </c>
    </row>
    <row r="49" spans="1:19" x14ac:dyDescent="0.15">
      <c r="A49" s="23">
        <v>578</v>
      </c>
      <c r="B49" s="23">
        <v>756</v>
      </c>
      <c r="C49" s="23">
        <v>778</v>
      </c>
      <c r="D49" s="23">
        <v>511</v>
      </c>
      <c r="E49" s="23">
        <v>589</v>
      </c>
      <c r="F49" s="44">
        <v>62.2</v>
      </c>
      <c r="G49" s="44">
        <v>77.8</v>
      </c>
    </row>
    <row r="50" spans="1:19" x14ac:dyDescent="0.15">
      <c r="A50" s="23">
        <v>756</v>
      </c>
      <c r="B50" s="23">
        <v>867</v>
      </c>
      <c r="C50" s="23">
        <v>844</v>
      </c>
      <c r="D50" s="23">
        <v>733</v>
      </c>
      <c r="E50" s="23">
        <v>756</v>
      </c>
      <c r="F50" s="44">
        <v>33.299999999999997</v>
      </c>
      <c r="G50" s="44">
        <v>78.900000000000006</v>
      </c>
    </row>
    <row r="51" spans="1:19" x14ac:dyDescent="0.15">
      <c r="A51" s="23">
        <v>244</v>
      </c>
      <c r="B51" s="23">
        <v>756</v>
      </c>
      <c r="C51" s="23">
        <v>911</v>
      </c>
      <c r="D51" s="23">
        <v>778</v>
      </c>
      <c r="E51" s="23">
        <v>656</v>
      </c>
      <c r="F51" s="44">
        <v>84.4</v>
      </c>
      <c r="G51" s="44">
        <v>87.8</v>
      </c>
    </row>
    <row r="52" spans="1:19" x14ac:dyDescent="0.15">
      <c r="A52" s="23">
        <v>778</v>
      </c>
      <c r="B52" s="23">
        <v>822</v>
      </c>
      <c r="C52" s="23">
        <v>667</v>
      </c>
      <c r="D52" s="23">
        <v>667</v>
      </c>
      <c r="E52" s="23">
        <v>544</v>
      </c>
      <c r="F52" s="44">
        <v>82.2</v>
      </c>
      <c r="G52" s="44">
        <v>68.900000000000006</v>
      </c>
    </row>
    <row r="53" spans="1:19" x14ac:dyDescent="0.15">
      <c r="A53" s="23">
        <v>889</v>
      </c>
      <c r="B53" s="23">
        <v>956</v>
      </c>
      <c r="C53" s="23">
        <v>933</v>
      </c>
      <c r="D53" s="23">
        <v>667</v>
      </c>
      <c r="E53" s="23">
        <v>789</v>
      </c>
      <c r="F53" s="44">
        <v>71.099999999999994</v>
      </c>
      <c r="G53" s="44">
        <v>72.2</v>
      </c>
      <c r="I53" s="15"/>
    </row>
    <row r="54" spans="1:19" x14ac:dyDescent="0.15">
      <c r="A54" s="23">
        <v>711</v>
      </c>
      <c r="B54" s="23">
        <v>800</v>
      </c>
      <c r="C54" s="23">
        <v>600</v>
      </c>
      <c r="D54" s="23">
        <v>711</v>
      </c>
      <c r="E54" s="23">
        <v>656</v>
      </c>
      <c r="F54" s="44">
        <v>64.400000000000006</v>
      </c>
      <c r="G54" s="44">
        <v>66.7</v>
      </c>
    </row>
    <row r="55" spans="1:19" x14ac:dyDescent="0.15">
      <c r="A55" s="23">
        <v>711</v>
      </c>
      <c r="B55" s="23">
        <v>733</v>
      </c>
      <c r="C55" s="23">
        <v>756</v>
      </c>
      <c r="D55" s="23">
        <v>489</v>
      </c>
      <c r="E55" s="23">
        <v>644</v>
      </c>
      <c r="F55" s="44">
        <v>66.7</v>
      </c>
      <c r="G55" s="44">
        <v>78.900000000000006</v>
      </c>
    </row>
    <row r="56" spans="1:19" x14ac:dyDescent="0.15">
      <c r="A56" s="23">
        <v>689</v>
      </c>
      <c r="B56" s="23">
        <v>578</v>
      </c>
      <c r="C56" s="23">
        <v>778</v>
      </c>
      <c r="D56" s="23">
        <v>778</v>
      </c>
      <c r="E56" s="23">
        <v>511</v>
      </c>
      <c r="F56" s="44">
        <v>66.7</v>
      </c>
      <c r="G56" s="44">
        <v>73.3</v>
      </c>
      <c r="I56" s="6"/>
      <c r="J56" s="6"/>
      <c r="K56" s="18"/>
      <c r="L56" s="18"/>
      <c r="M56" s="18"/>
      <c r="N56" s="18"/>
      <c r="O56" s="18"/>
      <c r="P56" s="18"/>
      <c r="Q56" s="18"/>
      <c r="R56" s="18"/>
      <c r="S56" s="19"/>
    </row>
    <row r="57" spans="1:19" x14ac:dyDescent="0.15">
      <c r="A57" s="23">
        <v>622</v>
      </c>
      <c r="B57" s="23">
        <v>844</v>
      </c>
      <c r="C57" s="23">
        <v>600</v>
      </c>
      <c r="D57" s="23">
        <v>822</v>
      </c>
      <c r="E57" s="23">
        <v>611</v>
      </c>
      <c r="F57" s="44">
        <v>57.8</v>
      </c>
      <c r="G57" s="44">
        <v>75.599999999999994</v>
      </c>
      <c r="I57" s="49"/>
    </row>
    <row r="58" spans="1:19" x14ac:dyDescent="0.15">
      <c r="A58" s="23">
        <v>800</v>
      </c>
      <c r="B58" s="23">
        <v>778</v>
      </c>
      <c r="C58" s="23">
        <v>756</v>
      </c>
      <c r="D58" s="23">
        <v>756</v>
      </c>
      <c r="E58" s="23">
        <v>756</v>
      </c>
      <c r="F58" s="44">
        <v>66.7</v>
      </c>
      <c r="G58" s="44">
        <v>60</v>
      </c>
      <c r="I58" s="13"/>
      <c r="J58" s="13"/>
      <c r="K58" s="48"/>
      <c r="L58" s="26"/>
      <c r="M58" s="26"/>
      <c r="N58" s="26"/>
      <c r="O58" s="26"/>
      <c r="P58" s="26"/>
      <c r="Q58" s="26"/>
      <c r="R58" s="26"/>
      <c r="S58" s="28"/>
    </row>
    <row r="59" spans="1:19" x14ac:dyDescent="0.15">
      <c r="A59" s="23">
        <v>556</v>
      </c>
      <c r="B59" s="23">
        <v>622</v>
      </c>
      <c r="C59" s="23">
        <v>600</v>
      </c>
      <c r="D59" s="23">
        <v>644</v>
      </c>
      <c r="E59" s="23">
        <v>822</v>
      </c>
      <c r="F59" s="44">
        <v>68.900000000000006</v>
      </c>
      <c r="G59" s="44">
        <v>71.099999999999994</v>
      </c>
      <c r="I59" s="13"/>
      <c r="J59" s="13"/>
      <c r="K59" s="30"/>
      <c r="L59" s="21"/>
      <c r="M59" s="21"/>
      <c r="N59" s="21"/>
      <c r="O59" s="21"/>
      <c r="P59" s="21"/>
      <c r="Q59" s="21"/>
      <c r="R59" s="21"/>
      <c r="S59" s="28"/>
    </row>
    <row r="60" spans="1:19" x14ac:dyDescent="0.15">
      <c r="A60" s="23">
        <v>622</v>
      </c>
      <c r="B60" s="23">
        <v>622</v>
      </c>
      <c r="C60" s="23">
        <v>756</v>
      </c>
      <c r="D60" s="23">
        <v>644</v>
      </c>
      <c r="E60" s="23">
        <v>611</v>
      </c>
      <c r="F60" s="44">
        <v>53.3</v>
      </c>
      <c r="G60" s="44">
        <v>62.2</v>
      </c>
      <c r="I60" s="13"/>
      <c r="J60" s="13"/>
      <c r="K60" s="30"/>
      <c r="L60" s="21"/>
      <c r="M60" s="21"/>
      <c r="N60" s="21"/>
      <c r="O60" s="21"/>
      <c r="P60" s="21"/>
      <c r="Q60" s="21"/>
      <c r="R60" s="21"/>
      <c r="S60" s="28"/>
    </row>
    <row r="61" spans="1:19" x14ac:dyDescent="0.15">
      <c r="A61" s="23">
        <v>1000</v>
      </c>
      <c r="B61" s="23">
        <v>978</v>
      </c>
      <c r="C61" s="23">
        <v>733</v>
      </c>
      <c r="D61" s="23">
        <v>756</v>
      </c>
      <c r="E61" s="23">
        <v>867</v>
      </c>
      <c r="F61" s="44">
        <v>73.3</v>
      </c>
      <c r="G61" s="44">
        <v>73.3</v>
      </c>
    </row>
    <row r="62" spans="1:19" x14ac:dyDescent="0.15">
      <c r="A62" s="23">
        <v>600</v>
      </c>
      <c r="B62" s="23">
        <v>822</v>
      </c>
      <c r="C62" s="23">
        <v>667</v>
      </c>
      <c r="D62" s="23">
        <v>689</v>
      </c>
      <c r="E62" s="23">
        <v>722</v>
      </c>
      <c r="F62" s="44">
        <v>84.4</v>
      </c>
      <c r="G62" s="44">
        <v>90</v>
      </c>
    </row>
    <row r="63" spans="1:19" x14ac:dyDescent="0.15">
      <c r="A63" s="23">
        <v>800</v>
      </c>
      <c r="B63" s="23">
        <v>800</v>
      </c>
      <c r="C63" s="23">
        <v>644</v>
      </c>
      <c r="D63" s="23">
        <v>600</v>
      </c>
      <c r="E63" s="23">
        <v>678</v>
      </c>
      <c r="F63" s="44">
        <v>42.2</v>
      </c>
      <c r="G63" s="44">
        <v>70</v>
      </c>
      <c r="I63" s="24"/>
    </row>
    <row r="64" spans="1:19" x14ac:dyDescent="0.15">
      <c r="A64" s="23">
        <v>844</v>
      </c>
      <c r="B64" s="23">
        <v>711</v>
      </c>
      <c r="C64" s="23">
        <v>711</v>
      </c>
      <c r="D64" s="23">
        <v>733</v>
      </c>
      <c r="E64" s="23">
        <v>767</v>
      </c>
      <c r="F64" s="44">
        <v>46.7</v>
      </c>
      <c r="G64" s="44">
        <v>62.2</v>
      </c>
    </row>
    <row r="65" spans="1:7" x14ac:dyDescent="0.15">
      <c r="A65" s="23">
        <v>822</v>
      </c>
      <c r="B65" s="23">
        <v>889</v>
      </c>
      <c r="C65" s="23">
        <v>778</v>
      </c>
      <c r="D65" s="23">
        <v>711</v>
      </c>
      <c r="E65" s="23">
        <v>756</v>
      </c>
      <c r="F65" s="44">
        <v>84.4</v>
      </c>
      <c r="G65" s="44">
        <v>86.7</v>
      </c>
    </row>
    <row r="66" spans="1:7" x14ac:dyDescent="0.15">
      <c r="A66" s="23">
        <v>711</v>
      </c>
      <c r="B66" s="23">
        <v>911</v>
      </c>
      <c r="C66" s="23">
        <v>600</v>
      </c>
      <c r="D66" s="23">
        <v>556</v>
      </c>
      <c r="E66" s="23">
        <v>656</v>
      </c>
      <c r="F66" s="44">
        <v>75.599999999999994</v>
      </c>
      <c r="G66" s="44">
        <v>74.400000000000006</v>
      </c>
    </row>
    <row r="67" spans="1:7" x14ac:dyDescent="0.15">
      <c r="A67" s="23">
        <v>667</v>
      </c>
      <c r="B67" s="23">
        <v>733</v>
      </c>
      <c r="C67" s="23">
        <v>644</v>
      </c>
      <c r="D67" s="23">
        <v>689</v>
      </c>
      <c r="E67" s="23">
        <v>622</v>
      </c>
      <c r="F67" s="44">
        <v>75.599999999999994</v>
      </c>
      <c r="G67" s="44">
        <v>52.2</v>
      </c>
    </row>
    <row r="68" spans="1:7" x14ac:dyDescent="0.15">
      <c r="A68" s="23">
        <v>822</v>
      </c>
      <c r="B68" s="23">
        <v>822</v>
      </c>
      <c r="C68" s="23">
        <v>711</v>
      </c>
      <c r="D68" s="23">
        <v>844</v>
      </c>
      <c r="E68" s="23">
        <v>889</v>
      </c>
      <c r="F68" s="44">
        <v>62.2</v>
      </c>
      <c r="G68" s="44">
        <v>75.599999999999994</v>
      </c>
    </row>
    <row r="69" spans="1:7" x14ac:dyDescent="0.15">
      <c r="A69" s="23">
        <v>800</v>
      </c>
      <c r="B69" s="23">
        <v>578</v>
      </c>
      <c r="C69" s="23">
        <v>378</v>
      </c>
      <c r="D69" s="23">
        <v>511</v>
      </c>
      <c r="E69" s="23">
        <v>567</v>
      </c>
      <c r="F69" s="44">
        <v>64.400000000000006</v>
      </c>
      <c r="G69" s="44">
        <v>61.1</v>
      </c>
    </row>
    <row r="70" spans="1:7" x14ac:dyDescent="0.15">
      <c r="A70" s="23">
        <v>644</v>
      </c>
      <c r="B70" s="23">
        <v>889</v>
      </c>
      <c r="C70" s="23">
        <v>867</v>
      </c>
      <c r="D70" s="23">
        <v>644</v>
      </c>
      <c r="E70" s="23">
        <v>933</v>
      </c>
      <c r="F70" s="44">
        <v>60</v>
      </c>
      <c r="G70" s="44">
        <v>83.3</v>
      </c>
    </row>
    <row r="71" spans="1:7" x14ac:dyDescent="0.15">
      <c r="A71" s="23">
        <v>689</v>
      </c>
      <c r="B71" s="23">
        <v>689</v>
      </c>
      <c r="C71" s="23">
        <v>756</v>
      </c>
      <c r="D71" s="23">
        <v>422</v>
      </c>
      <c r="E71" s="23">
        <v>911</v>
      </c>
      <c r="F71" s="44">
        <v>88.9</v>
      </c>
      <c r="G71" s="44">
        <v>81.099999999999994</v>
      </c>
    </row>
    <row r="72" spans="1:7" x14ac:dyDescent="0.15">
      <c r="A72" s="23">
        <v>667</v>
      </c>
      <c r="B72" s="23">
        <v>689</v>
      </c>
      <c r="C72" s="23">
        <v>356</v>
      </c>
      <c r="D72" s="23">
        <v>867</v>
      </c>
      <c r="E72" s="23">
        <v>844</v>
      </c>
      <c r="F72" s="44">
        <v>33.299999999999997</v>
      </c>
      <c r="G72" s="44">
        <v>45.6</v>
      </c>
    </row>
    <row r="73" spans="1:7" x14ac:dyDescent="0.15">
      <c r="A73" s="23">
        <v>956</v>
      </c>
      <c r="B73" s="23">
        <v>644</v>
      </c>
      <c r="C73" s="23">
        <v>867</v>
      </c>
      <c r="D73" s="23">
        <v>556</v>
      </c>
      <c r="E73" s="23">
        <v>700</v>
      </c>
      <c r="F73" s="44">
        <v>64.400000000000006</v>
      </c>
      <c r="G73" s="44">
        <v>74.400000000000006</v>
      </c>
    </row>
    <row r="74" spans="1:7" x14ac:dyDescent="0.15">
      <c r="A74" s="23">
        <v>800</v>
      </c>
      <c r="B74" s="23">
        <v>756</v>
      </c>
      <c r="C74" s="23">
        <v>533</v>
      </c>
      <c r="D74" s="23">
        <v>556</v>
      </c>
      <c r="E74" s="23">
        <v>689</v>
      </c>
      <c r="F74" s="44">
        <v>42.2</v>
      </c>
      <c r="G74" s="44">
        <v>80</v>
      </c>
    </row>
    <row r="75" spans="1:7" x14ac:dyDescent="0.15">
      <c r="A75" s="23">
        <v>667</v>
      </c>
      <c r="B75" s="23">
        <v>911</v>
      </c>
      <c r="C75" s="23">
        <v>822</v>
      </c>
      <c r="D75" s="23">
        <v>733</v>
      </c>
      <c r="E75" s="23">
        <v>900</v>
      </c>
      <c r="F75" s="44">
        <v>82.2</v>
      </c>
      <c r="G75" s="44">
        <v>75.599999999999994</v>
      </c>
    </row>
    <row r="76" spans="1:7" x14ac:dyDescent="0.15">
      <c r="A76" s="23">
        <v>356</v>
      </c>
      <c r="B76" s="23">
        <v>822</v>
      </c>
      <c r="C76" s="23">
        <v>711</v>
      </c>
      <c r="D76" s="23">
        <v>422</v>
      </c>
      <c r="E76" s="23">
        <v>711</v>
      </c>
      <c r="F76" s="44">
        <v>48.9</v>
      </c>
      <c r="G76" s="44">
        <v>75.599999999999994</v>
      </c>
    </row>
    <row r="77" spans="1:7" x14ac:dyDescent="0.15">
      <c r="A77" s="23">
        <v>711</v>
      </c>
      <c r="B77" s="23">
        <v>844</v>
      </c>
      <c r="C77" s="23">
        <v>644</v>
      </c>
      <c r="D77" s="23">
        <v>756</v>
      </c>
      <c r="E77" s="23">
        <v>700</v>
      </c>
      <c r="F77" s="44">
        <v>53.3</v>
      </c>
      <c r="G77" s="44">
        <v>67.8</v>
      </c>
    </row>
    <row r="78" spans="1:7" x14ac:dyDescent="0.15">
      <c r="A78" s="23">
        <v>822</v>
      </c>
      <c r="B78" s="23">
        <v>733</v>
      </c>
      <c r="C78" s="23">
        <v>756</v>
      </c>
      <c r="D78" s="23">
        <v>711</v>
      </c>
      <c r="E78" s="23">
        <v>600</v>
      </c>
      <c r="F78" s="44">
        <v>73.3</v>
      </c>
      <c r="G78" s="44">
        <v>83.3</v>
      </c>
    </row>
    <row r="79" spans="1:7" x14ac:dyDescent="0.15">
      <c r="A79" s="23">
        <v>800</v>
      </c>
      <c r="B79" s="23">
        <v>733</v>
      </c>
      <c r="C79" s="23">
        <v>667</v>
      </c>
      <c r="D79" s="23">
        <v>578</v>
      </c>
      <c r="E79" s="23">
        <v>811</v>
      </c>
      <c r="F79" s="44">
        <v>64.400000000000006</v>
      </c>
      <c r="G79" s="44">
        <v>82.2</v>
      </c>
    </row>
    <row r="80" spans="1:7" x14ac:dyDescent="0.15">
      <c r="A80" s="23">
        <v>778</v>
      </c>
      <c r="B80" s="23">
        <v>733</v>
      </c>
      <c r="C80" s="23">
        <v>911</v>
      </c>
      <c r="D80" s="23">
        <v>756</v>
      </c>
      <c r="E80" s="23">
        <v>822</v>
      </c>
      <c r="F80" s="44">
        <v>55.6</v>
      </c>
      <c r="G80" s="44">
        <v>64.400000000000006</v>
      </c>
    </row>
    <row r="81" spans="1:7" x14ac:dyDescent="0.15">
      <c r="A81" s="23">
        <v>778</v>
      </c>
      <c r="B81" s="23">
        <v>978</v>
      </c>
      <c r="C81" s="23">
        <v>844</v>
      </c>
      <c r="D81" s="23">
        <v>511</v>
      </c>
      <c r="E81" s="23">
        <v>678</v>
      </c>
      <c r="F81" s="44">
        <v>80</v>
      </c>
      <c r="G81" s="44">
        <v>76.7</v>
      </c>
    </row>
    <row r="82" spans="1:7" x14ac:dyDescent="0.15">
      <c r="A82" s="23">
        <v>644</v>
      </c>
      <c r="B82" s="23">
        <v>644</v>
      </c>
      <c r="C82" s="23">
        <v>667</v>
      </c>
      <c r="D82" s="23">
        <v>556</v>
      </c>
      <c r="E82" s="23">
        <v>733</v>
      </c>
      <c r="F82" s="44">
        <v>71.099999999999994</v>
      </c>
      <c r="G82" s="44">
        <v>80</v>
      </c>
    </row>
    <row r="83" spans="1:7" x14ac:dyDescent="0.15">
      <c r="A83" s="23">
        <v>533</v>
      </c>
      <c r="B83" s="23">
        <v>800</v>
      </c>
      <c r="C83" s="23">
        <v>844</v>
      </c>
      <c r="D83" s="23">
        <v>644</v>
      </c>
      <c r="E83" s="23">
        <v>589</v>
      </c>
      <c r="F83" s="44">
        <v>71.099999999999994</v>
      </c>
      <c r="G83" s="44">
        <v>71.099999999999994</v>
      </c>
    </row>
    <row r="84" spans="1:7" x14ac:dyDescent="0.15">
      <c r="A84" s="23">
        <v>578</v>
      </c>
      <c r="B84" s="23">
        <v>867</v>
      </c>
      <c r="C84" s="23">
        <v>844</v>
      </c>
      <c r="D84" s="23">
        <v>711</v>
      </c>
      <c r="E84" s="23">
        <v>633</v>
      </c>
      <c r="F84" s="44">
        <v>51.1</v>
      </c>
      <c r="G84" s="44">
        <v>62.2</v>
      </c>
    </row>
    <row r="85" spans="1:7" x14ac:dyDescent="0.15">
      <c r="A85" s="23">
        <v>711</v>
      </c>
      <c r="B85" s="23">
        <v>800</v>
      </c>
      <c r="C85" s="23">
        <v>822</v>
      </c>
      <c r="D85" s="23">
        <v>622</v>
      </c>
      <c r="E85" s="23">
        <v>656</v>
      </c>
      <c r="F85" s="44">
        <v>77.8</v>
      </c>
      <c r="G85" s="44">
        <v>61.1</v>
      </c>
    </row>
    <row r="86" spans="1:7" x14ac:dyDescent="0.15">
      <c r="A86" s="23">
        <v>956</v>
      </c>
      <c r="B86" s="23">
        <v>867</v>
      </c>
      <c r="C86" s="23">
        <v>756</v>
      </c>
      <c r="D86" s="23">
        <v>689</v>
      </c>
      <c r="E86" s="23">
        <v>711</v>
      </c>
      <c r="F86" s="44">
        <v>57.8</v>
      </c>
      <c r="G86" s="44">
        <v>81.099999999999994</v>
      </c>
    </row>
    <row r="87" spans="1:7" x14ac:dyDescent="0.15">
      <c r="A87" s="23">
        <v>489</v>
      </c>
      <c r="B87" s="23">
        <v>867</v>
      </c>
      <c r="C87" s="23">
        <v>867</v>
      </c>
      <c r="D87" s="23">
        <v>756</v>
      </c>
      <c r="E87" s="23">
        <v>711</v>
      </c>
      <c r="F87" s="44">
        <v>31.1</v>
      </c>
      <c r="G87" s="44">
        <v>57.8</v>
      </c>
    </row>
    <row r="88" spans="1:7" x14ac:dyDescent="0.15">
      <c r="A88" s="23">
        <v>556</v>
      </c>
      <c r="B88" s="23">
        <v>600</v>
      </c>
      <c r="C88" s="23">
        <v>667</v>
      </c>
      <c r="D88" s="23">
        <v>600</v>
      </c>
      <c r="E88" s="23">
        <v>878</v>
      </c>
      <c r="F88" s="44">
        <v>95.6</v>
      </c>
      <c r="G88" s="44">
        <v>85.6</v>
      </c>
    </row>
    <row r="89" spans="1:7" x14ac:dyDescent="0.15">
      <c r="A89" s="23">
        <v>689</v>
      </c>
      <c r="B89" s="23">
        <v>667</v>
      </c>
      <c r="C89" s="23">
        <v>778</v>
      </c>
      <c r="D89" s="23">
        <v>556</v>
      </c>
      <c r="E89" s="23">
        <v>711</v>
      </c>
      <c r="F89" s="44">
        <v>46.7</v>
      </c>
      <c r="G89" s="44">
        <v>55.6</v>
      </c>
    </row>
    <row r="90" spans="1:7" x14ac:dyDescent="0.15">
      <c r="A90" s="23">
        <v>600</v>
      </c>
      <c r="B90" s="23">
        <v>844</v>
      </c>
      <c r="C90" s="23">
        <v>844</v>
      </c>
      <c r="D90" s="23">
        <v>622</v>
      </c>
      <c r="E90" s="23">
        <v>722</v>
      </c>
      <c r="F90" s="44">
        <v>57.8</v>
      </c>
      <c r="G90" s="44">
        <v>58.9</v>
      </c>
    </row>
    <row r="91" spans="1:7" x14ac:dyDescent="0.15">
      <c r="A91" s="23">
        <v>867</v>
      </c>
      <c r="B91" s="23">
        <v>733</v>
      </c>
      <c r="C91" s="23">
        <v>711</v>
      </c>
      <c r="D91" s="23">
        <v>756</v>
      </c>
      <c r="E91" s="23">
        <v>767</v>
      </c>
      <c r="F91" s="44">
        <v>53.3</v>
      </c>
      <c r="G91" s="44">
        <v>66.7</v>
      </c>
    </row>
    <row r="92" spans="1:7" x14ac:dyDescent="0.15">
      <c r="A92" s="23">
        <v>778</v>
      </c>
      <c r="B92" s="23">
        <v>644</v>
      </c>
      <c r="C92" s="23">
        <v>867</v>
      </c>
      <c r="D92" s="23">
        <v>644</v>
      </c>
      <c r="E92" s="23">
        <v>722</v>
      </c>
      <c r="F92" s="44">
        <v>53.3</v>
      </c>
      <c r="G92" s="44">
        <v>52.2</v>
      </c>
    </row>
    <row r="93" spans="1:7" x14ac:dyDescent="0.15">
      <c r="A93" s="23">
        <v>622</v>
      </c>
      <c r="B93" s="23">
        <v>511</v>
      </c>
      <c r="C93" s="23">
        <v>844</v>
      </c>
      <c r="D93" s="23">
        <v>733</v>
      </c>
      <c r="E93" s="23">
        <v>778</v>
      </c>
      <c r="F93" s="44">
        <v>88.9</v>
      </c>
      <c r="G93" s="44">
        <v>75.599999999999994</v>
      </c>
    </row>
    <row r="94" spans="1:7" x14ac:dyDescent="0.15">
      <c r="A94" s="23">
        <v>822</v>
      </c>
      <c r="B94" s="23">
        <v>956</v>
      </c>
      <c r="C94" s="23">
        <v>778</v>
      </c>
      <c r="D94" s="23">
        <v>822</v>
      </c>
      <c r="E94" s="23">
        <v>767</v>
      </c>
      <c r="F94" s="44">
        <v>62.2</v>
      </c>
      <c r="G94" s="44">
        <v>66.7</v>
      </c>
    </row>
    <row r="95" spans="1:7" x14ac:dyDescent="0.15">
      <c r="A95" s="23">
        <v>822</v>
      </c>
      <c r="B95" s="23">
        <v>911</v>
      </c>
      <c r="C95" s="23">
        <v>844</v>
      </c>
      <c r="D95" s="23">
        <v>733</v>
      </c>
      <c r="E95" s="23">
        <v>622</v>
      </c>
      <c r="F95" s="44">
        <v>53.3</v>
      </c>
      <c r="G95" s="44">
        <v>65.599999999999994</v>
      </c>
    </row>
    <row r="96" spans="1:7" x14ac:dyDescent="0.15">
      <c r="A96" s="23">
        <v>778</v>
      </c>
      <c r="B96" s="23">
        <v>889</v>
      </c>
      <c r="C96" s="23">
        <v>867</v>
      </c>
      <c r="D96" s="23">
        <v>444</v>
      </c>
      <c r="E96" s="23">
        <v>844</v>
      </c>
      <c r="F96" s="44">
        <v>44.4</v>
      </c>
      <c r="G96" s="44">
        <v>75.599999999999994</v>
      </c>
    </row>
    <row r="97" spans="1:7" x14ac:dyDescent="0.15">
      <c r="A97" s="23">
        <v>556</v>
      </c>
      <c r="B97" s="23">
        <v>889</v>
      </c>
      <c r="C97" s="23">
        <v>689</v>
      </c>
      <c r="D97" s="23">
        <v>578</v>
      </c>
      <c r="E97" s="23">
        <v>833</v>
      </c>
      <c r="F97" s="44">
        <v>75.599999999999994</v>
      </c>
      <c r="G97" s="44">
        <v>70</v>
      </c>
    </row>
    <row r="98" spans="1:7" x14ac:dyDescent="0.15">
      <c r="A98" s="23">
        <v>778</v>
      </c>
      <c r="B98" s="23">
        <v>933</v>
      </c>
      <c r="C98" s="23">
        <v>711</v>
      </c>
      <c r="D98" s="23">
        <v>689</v>
      </c>
      <c r="E98" s="23">
        <v>622</v>
      </c>
      <c r="F98" s="44">
        <v>53.3</v>
      </c>
      <c r="G98" s="44">
        <v>54.4</v>
      </c>
    </row>
    <row r="99" spans="1:7" x14ac:dyDescent="0.15">
      <c r="A99" s="23">
        <v>400</v>
      </c>
      <c r="B99" s="23">
        <v>733</v>
      </c>
      <c r="C99" s="23">
        <v>733</v>
      </c>
      <c r="D99" s="23">
        <v>422</v>
      </c>
      <c r="E99" s="23">
        <v>744</v>
      </c>
      <c r="F99" s="44">
        <v>37.799999999999997</v>
      </c>
      <c r="G99" s="44">
        <v>60</v>
      </c>
    </row>
    <row r="100" spans="1:7" x14ac:dyDescent="0.15">
      <c r="A100" s="23">
        <v>889</v>
      </c>
      <c r="B100" s="23">
        <v>800</v>
      </c>
      <c r="C100" s="23">
        <v>756</v>
      </c>
      <c r="D100" s="23">
        <v>578</v>
      </c>
      <c r="E100" s="23">
        <v>733</v>
      </c>
      <c r="F100" s="44">
        <v>62.2</v>
      </c>
      <c r="G100" s="44">
        <v>87.8</v>
      </c>
    </row>
    <row r="101" spans="1:7" x14ac:dyDescent="0.15">
      <c r="A101" s="23">
        <v>622</v>
      </c>
      <c r="B101" s="23">
        <v>778</v>
      </c>
      <c r="C101" s="23">
        <v>800</v>
      </c>
      <c r="D101" s="23">
        <v>511</v>
      </c>
      <c r="E101" s="23">
        <v>733</v>
      </c>
      <c r="F101" s="44">
        <v>64.400000000000006</v>
      </c>
      <c r="G101" s="44">
        <v>66.7</v>
      </c>
    </row>
  </sheetData>
  <phoneticPr fontId="5" type="noConversion"/>
  <pageMargins left="0.75" right="0.75" top="0.75" bottom="0.75" header="0.5" footer="0.5"/>
  <pageSetup orientation="portrait" horizontalDpi="4294967292" verticalDpi="4294967292"/>
  <headerFooter alignWithMargins="0">
    <oddFooter>&amp;C&amp;"Arial Narrow,Italic"prepared by T. Ludwig, Hope College</oddFooter>
  </headerFooter>
  <ignoredErrors>
    <ignoredError sqref="K14:K15 L14:L15 L7:L12 K7 K9:K12" emptyCellReference="1"/>
    <ignoredError sqref="K8" evalError="1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Personality and Happiness</vt:lpstr>
      <vt:lpstr>'Personality and Happiness'!Print_Area</vt:lpstr>
    </vt:vector>
  </TitlesOfParts>
  <Company>Hope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Ludwig</dc:creator>
  <cp:lastModifiedBy>Thomas Ludwig</cp:lastModifiedBy>
  <cp:lastPrinted>2010-01-20T18:14:02Z</cp:lastPrinted>
  <dcterms:created xsi:type="dcterms:W3CDTF">2010-01-12T11:10:15Z</dcterms:created>
  <dcterms:modified xsi:type="dcterms:W3CDTF">2023-08-29T16:53:32Z</dcterms:modified>
</cp:coreProperties>
</file>